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B. Keizer\Documents\Instrumenten\toolbox 2017\sbo\"/>
    </mc:Choice>
  </mc:AlternateContent>
  <bookViews>
    <workbookView xWindow="0" yWindow="0" windowWidth="19200" windowHeight="11595" tabRatio="800" activeTab="1"/>
  </bookViews>
  <sheets>
    <sheet name="toel" sheetId="20" r:id="rId1"/>
    <sheet name="geg" sheetId="1" r:id="rId2"/>
    <sheet name="pers" sheetId="2" r:id="rId3"/>
    <sheet name="form t" sheetId="19" r:id="rId4"/>
    <sheet name="form t+1" sheetId="23" r:id="rId5"/>
    <sheet name="sim" sheetId="27" r:id="rId6"/>
    <sheet name="fiebouw" sheetId="3" r:id="rId7"/>
    <sheet name="persbel" sheetId="17" r:id="rId8"/>
    <sheet name="mat" sheetId="4" r:id="rId9"/>
    <sheet name="mop" sheetId="21" r:id="rId10"/>
    <sheet name="mip" sheetId="22" r:id="rId11"/>
    <sheet name="act" sheetId="7" r:id="rId12"/>
    <sheet name="beleid" sheetId="28" state="hidden" r:id="rId13"/>
    <sheet name="begr" sheetId="8" r:id="rId14"/>
    <sheet name="ken" sheetId="9" state="hidden" r:id="rId15"/>
    <sheet name="som" sheetId="15" r:id="rId16"/>
    <sheet name="tab" sheetId="25" r:id="rId17"/>
    <sheet name="Module1" sheetId="11" state="veryHidden" r:id="rId18"/>
  </sheets>
  <definedNames>
    <definedName name="_xlnm.Print_Area" localSheetId="11">act!$B$2:$L$64</definedName>
    <definedName name="_xlnm.Print_Area" localSheetId="13">begr!$B$2:$L$55</definedName>
    <definedName name="_xlnm.Print_Area" localSheetId="12">beleid!$B$2:$W$72</definedName>
    <definedName name="_xlnm.Print_Area" localSheetId="6">fiebouw!$B$2:$Z$59</definedName>
    <definedName name="_xlnm.Print_Area" localSheetId="3">'form t'!$B$2:$T$115</definedName>
    <definedName name="_xlnm.Print_Area" localSheetId="4">'form t+1'!$B$2:$T$115</definedName>
    <definedName name="_xlnm.Print_Area" localSheetId="1">geg!$B$2:$L$89</definedName>
    <definedName name="_xlnm.Print_Area" localSheetId="14">ken!$B$2:$K$84</definedName>
    <definedName name="_xlnm.Print_Area" localSheetId="8">mat!$B$2:$N$185</definedName>
    <definedName name="_xlnm.Print_Area" localSheetId="10">mip!$B$2:$AA$144</definedName>
    <definedName name="_xlnm.Print_Area" localSheetId="9">mop!$B$2:$Q$32</definedName>
    <definedName name="_xlnm.Print_Area" localSheetId="2">pers!$B$2:$T$105</definedName>
    <definedName name="_xlnm.Print_Area" localSheetId="7">persbel!$B$2:$N$99</definedName>
    <definedName name="_xlnm.Print_Area" localSheetId="5">sim!$B$2:$R$59</definedName>
    <definedName name="_xlnm.Print_Area" localSheetId="15">som!$B$2:$K$88</definedName>
    <definedName name="_xlnm.Print_Area" localSheetId="16">tab!$A$1:$J$149</definedName>
    <definedName name="_xlnm.Print_Area" localSheetId="0">toel!$B$2:$N$129</definedName>
    <definedName name="groepenleerlingennu">tab!$A$99:$A$148</definedName>
    <definedName name="rugzakmat">tab!#REF!</definedName>
    <definedName name="rugzakpers">tab!#REF!</definedName>
    <definedName name="vloeroppervlaknu">tab!$C$99:$C$148</definedName>
  </definedNames>
  <calcPr calcId="152511"/>
</workbook>
</file>

<file path=xl/calcChain.xml><?xml version="1.0" encoding="utf-8"?>
<calcChain xmlns="http://schemas.openxmlformats.org/spreadsheetml/2006/main">
  <c r="D4" i="25" l="1"/>
  <c r="E4" i="25" s="1"/>
  <c r="F4" i="25" s="1"/>
  <c r="G4" i="25" s="1"/>
  <c r="H4" i="25" s="1"/>
  <c r="I17" i="4" l="1"/>
  <c r="E15" i="25" l="1"/>
  <c r="I65" i="2" l="1"/>
  <c r="J72" i="8" l="1"/>
  <c r="J71" i="8"/>
  <c r="I72" i="8"/>
  <c r="I71" i="8"/>
  <c r="H72" i="8"/>
  <c r="H71" i="8"/>
  <c r="G72" i="8"/>
  <c r="G71" i="8"/>
  <c r="F72" i="8"/>
  <c r="F71" i="8"/>
  <c r="F64" i="8" l="1"/>
  <c r="J60" i="8"/>
  <c r="I60" i="8"/>
  <c r="H60" i="8"/>
  <c r="G60" i="8"/>
  <c r="F60" i="8"/>
  <c r="H83" i="4" l="1"/>
  <c r="H24" i="4" l="1"/>
  <c r="I21" i="4"/>
  <c r="J21" i="4" s="1"/>
  <c r="K21" i="4" s="1"/>
  <c r="L21" i="4" s="1"/>
  <c r="I33" i="4"/>
  <c r="J33" i="4" s="1"/>
  <c r="K33" i="4" s="1"/>
  <c r="L33" i="4" s="1"/>
  <c r="I37" i="4"/>
  <c r="J37" i="4" s="1"/>
  <c r="K37" i="4" s="1"/>
  <c r="L37" i="4" s="1"/>
  <c r="I36" i="4"/>
  <c r="J36" i="4" s="1"/>
  <c r="K36" i="4" s="1"/>
  <c r="L36" i="4" s="1"/>
  <c r="I35" i="4"/>
  <c r="J35" i="4" s="1"/>
  <c r="K35" i="4" s="1"/>
  <c r="L35" i="4" s="1"/>
  <c r="I34" i="4"/>
  <c r="J34" i="4" s="1"/>
  <c r="K34" i="4" s="1"/>
  <c r="L34" i="4" s="1"/>
  <c r="H26" i="2" l="1"/>
  <c r="H82" i="2" l="1"/>
  <c r="E88" i="25" l="1"/>
  <c r="E87" i="25"/>
  <c r="E86" i="25"/>
  <c r="E33" i="25"/>
  <c r="E32" i="25"/>
  <c r="E21" i="25"/>
  <c r="E20" i="25"/>
  <c r="E19" i="25"/>
  <c r="E18" i="25"/>
  <c r="E17" i="25"/>
  <c r="E16" i="25"/>
  <c r="M54" i="28" l="1"/>
  <c r="M53" i="28"/>
  <c r="M52" i="28"/>
  <c r="M51" i="28"/>
  <c r="M50" i="28"/>
  <c r="M49" i="28"/>
  <c r="M42" i="28"/>
  <c r="M41" i="28"/>
  <c r="M40" i="28"/>
  <c r="M39" i="28"/>
  <c r="M38" i="28"/>
  <c r="M37" i="28"/>
  <c r="M30" i="28"/>
  <c r="M29" i="28"/>
  <c r="M28" i="28"/>
  <c r="M27" i="28"/>
  <c r="M26" i="28"/>
  <c r="M25" i="28"/>
  <c r="M14" i="28"/>
  <c r="M15" i="28"/>
  <c r="M16" i="28"/>
  <c r="M17" i="28"/>
  <c r="M18" i="28"/>
  <c r="F14" i="3"/>
  <c r="G14" i="3" s="1"/>
  <c r="F15" i="3"/>
  <c r="G15" i="3" s="1"/>
  <c r="F16" i="3"/>
  <c r="G16" i="3" s="1"/>
  <c r="F17" i="3"/>
  <c r="G17" i="3" s="1"/>
  <c r="F18" i="3"/>
  <c r="G18" i="3" s="1"/>
  <c r="F19" i="3"/>
  <c r="G19" i="3" s="1"/>
  <c r="F20" i="3"/>
  <c r="G20" i="3" s="1"/>
  <c r="F21" i="3"/>
  <c r="G21" i="3" s="1"/>
  <c r="F22" i="3"/>
  <c r="G22" i="3" s="1"/>
  <c r="F23" i="3"/>
  <c r="G23" i="3" s="1"/>
  <c r="F24" i="3"/>
  <c r="G24" i="3" s="1"/>
  <c r="F25" i="3"/>
  <c r="G25" i="3" s="1"/>
  <c r="F27" i="3"/>
  <c r="G27" i="3" s="1"/>
  <c r="F28" i="3"/>
  <c r="G28" i="3" s="1"/>
  <c r="F29" i="3"/>
  <c r="G29" i="3" s="1"/>
  <c r="F30" i="3"/>
  <c r="G30" i="3" s="1"/>
  <c r="F31" i="3"/>
  <c r="G31" i="3" s="1"/>
  <c r="F32" i="3"/>
  <c r="G32" i="3" s="1"/>
  <c r="F33" i="3"/>
  <c r="G33" i="3" s="1"/>
  <c r="F34" i="3"/>
  <c r="G34" i="3" s="1"/>
  <c r="F35" i="3"/>
  <c r="G35" i="3" s="1"/>
  <c r="F36" i="3"/>
  <c r="G36" i="3" s="1"/>
  <c r="F37" i="3"/>
  <c r="G37" i="3" s="1"/>
  <c r="F38" i="3"/>
  <c r="G38" i="3" s="1"/>
  <c r="F39" i="3"/>
  <c r="G39" i="3" s="1"/>
  <c r="F40" i="3"/>
  <c r="G40" i="3" s="1"/>
  <c r="F41" i="3"/>
  <c r="G41" i="3" s="1"/>
  <c r="F42" i="3"/>
  <c r="G42" i="3" s="1"/>
  <c r="F43" i="3"/>
  <c r="G43" i="3" s="1"/>
  <c r="F44" i="3"/>
  <c r="F65" i="15" s="1"/>
  <c r="F45" i="3"/>
  <c r="G45" i="3" s="1"/>
  <c r="F46" i="3"/>
  <c r="G46" i="3" s="1"/>
  <c r="F47" i="3"/>
  <c r="G47" i="3" s="1"/>
  <c r="F51" i="27"/>
  <c r="G51" i="27" s="1"/>
  <c r="F52" i="27"/>
  <c r="J52" i="27" s="1"/>
  <c r="K52" i="27" s="1"/>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11" i="23"/>
  <c r="G44" i="3" l="1"/>
  <c r="G52" i="27"/>
  <c r="F66" i="15"/>
  <c r="N52" i="27"/>
  <c r="O52" i="27" s="1"/>
  <c r="J51" i="27"/>
  <c r="K51" i="27" l="1"/>
  <c r="N51" i="27"/>
  <c r="O51" i="27" s="1"/>
  <c r="G50" i="1" l="1"/>
  <c r="F38" i="8" l="1"/>
  <c r="F22" i="8"/>
  <c r="F21" i="8"/>
  <c r="F19" i="8"/>
  <c r="S55" i="28" l="1"/>
  <c r="P55" i="28"/>
  <c r="M55" i="28"/>
  <c r="U54" i="28"/>
  <c r="U53" i="28"/>
  <c r="U52" i="28"/>
  <c r="U51" i="28"/>
  <c r="U50" i="28"/>
  <c r="U49" i="28"/>
  <c r="S43" i="28"/>
  <c r="P43" i="28"/>
  <c r="M43" i="28"/>
  <c r="U42" i="28"/>
  <c r="U41" i="28"/>
  <c r="U40" i="28"/>
  <c r="U39" i="28"/>
  <c r="U38" i="28"/>
  <c r="U37" i="28"/>
  <c r="S31" i="28"/>
  <c r="P31" i="28"/>
  <c r="M31" i="28"/>
  <c r="U30" i="28"/>
  <c r="U29" i="28"/>
  <c r="U28" i="28"/>
  <c r="U27" i="28"/>
  <c r="U26" i="28"/>
  <c r="U25" i="28"/>
  <c r="S19" i="28"/>
  <c r="P19" i="28"/>
  <c r="U18" i="28"/>
  <c r="U17" i="28"/>
  <c r="U16" i="28"/>
  <c r="U15" i="28"/>
  <c r="U14" i="28"/>
  <c r="M8" i="23"/>
  <c r="L8" i="23"/>
  <c r="U43" i="28" l="1"/>
  <c r="U55" i="28"/>
  <c r="U31" i="28"/>
  <c r="D11" i="23"/>
  <c r="D12" i="23"/>
  <c r="D13" i="23"/>
  <c r="H20" i="17" l="1"/>
  <c r="H24" i="17" s="1"/>
  <c r="I21" i="17"/>
  <c r="J21" i="17" s="1"/>
  <c r="K21" i="17" s="1"/>
  <c r="L21" i="17" s="1"/>
  <c r="I20" i="17" l="1"/>
  <c r="H18" i="2"/>
  <c r="G53" i="1"/>
  <c r="H24" i="1" l="1"/>
  <c r="H25" i="1"/>
  <c r="H26" i="1"/>
  <c r="G64" i="1"/>
  <c r="J20" i="17" l="1"/>
  <c r="I82" i="15"/>
  <c r="H82" i="15"/>
  <c r="G82" i="15"/>
  <c r="F82" i="15"/>
  <c r="G38" i="1" l="1"/>
  <c r="G37" i="1"/>
  <c r="F38" i="1"/>
  <c r="F37" i="1"/>
  <c r="G109" i="23"/>
  <c r="F109" i="23"/>
  <c r="E109" i="23"/>
  <c r="D109" i="23"/>
  <c r="C5" i="15" l="1"/>
  <c r="F19" i="15"/>
  <c r="F20" i="15"/>
  <c r="F21" i="15"/>
  <c r="F26" i="15"/>
  <c r="F27" i="15"/>
  <c r="F71" i="15"/>
  <c r="G71" i="15"/>
  <c r="H71" i="15"/>
  <c r="I71" i="15"/>
  <c r="F79" i="15"/>
  <c r="G79" i="15"/>
  <c r="F80" i="15"/>
  <c r="G80" i="15"/>
  <c r="H80" i="15"/>
  <c r="I80" i="15"/>
  <c r="F19" i="21"/>
  <c r="G12" i="23"/>
  <c r="G11" i="23"/>
  <c r="H30" i="2"/>
  <c r="N30" i="2" s="1"/>
  <c r="F52" i="1"/>
  <c r="G106" i="25"/>
  <c r="G107" i="25" s="1"/>
  <c r="G108" i="25" s="1"/>
  <c r="G109" i="25" s="1"/>
  <c r="G110" i="25" s="1"/>
  <c r="G111" i="25" s="1"/>
  <c r="G112" i="25" s="1"/>
  <c r="G113" i="25" s="1"/>
  <c r="G114" i="25" s="1"/>
  <c r="G115" i="25" s="1"/>
  <c r="G116" i="25" s="1"/>
  <c r="G117" i="25" s="1"/>
  <c r="G118" i="25" s="1"/>
  <c r="G119" i="25" s="1"/>
  <c r="G120" i="25" s="1"/>
  <c r="G121" i="25" s="1"/>
  <c r="G122" i="25" s="1"/>
  <c r="G123" i="25" s="1"/>
  <c r="G124" i="25" s="1"/>
  <c r="G125" i="25" s="1"/>
  <c r="G126" i="25" s="1"/>
  <c r="G127" i="25" s="1"/>
  <c r="G128" i="25" s="1"/>
  <c r="G129" i="25" s="1"/>
  <c r="G130" i="25" s="1"/>
  <c r="G131" i="25" s="1"/>
  <c r="G132" i="25" s="1"/>
  <c r="G133" i="25" s="1"/>
  <c r="G134" i="25" s="1"/>
  <c r="G135" i="25" s="1"/>
  <c r="G136" i="25" s="1"/>
  <c r="G137" i="25" s="1"/>
  <c r="G138" i="25" s="1"/>
  <c r="G139" i="25" s="1"/>
  <c r="G140" i="25" s="1"/>
  <c r="G141" i="25" s="1"/>
  <c r="G142" i="25" s="1"/>
  <c r="G143" i="25" s="1"/>
  <c r="G144" i="25" s="1"/>
  <c r="G145" i="25" s="1"/>
  <c r="G146" i="25" s="1"/>
  <c r="G147" i="25" s="1"/>
  <c r="G148" i="25" s="1"/>
  <c r="E105" i="25"/>
  <c r="F105" i="25" s="1"/>
  <c r="F104" i="25"/>
  <c r="F103" i="25"/>
  <c r="F102" i="25"/>
  <c r="F101" i="25"/>
  <c r="D28" i="25"/>
  <c r="D27" i="25"/>
  <c r="D26" i="25"/>
  <c r="D25" i="25"/>
  <c r="D24" i="25"/>
  <c r="D23" i="25"/>
  <c r="E28" i="25"/>
  <c r="E25" i="25"/>
  <c r="F49" i="1"/>
  <c r="G52" i="1"/>
  <c r="I49" i="4"/>
  <c r="J49" i="4" s="1"/>
  <c r="K49" i="4" s="1"/>
  <c r="L49" i="4" s="1"/>
  <c r="I50" i="4"/>
  <c r="J50" i="4" s="1"/>
  <c r="K50" i="4" s="1"/>
  <c r="L50" i="4" s="1"/>
  <c r="I51" i="4"/>
  <c r="J51" i="4" s="1"/>
  <c r="K51" i="4" s="1"/>
  <c r="L51" i="4" s="1"/>
  <c r="I52" i="4"/>
  <c r="J52" i="4" s="1"/>
  <c r="K52" i="4" s="1"/>
  <c r="L52" i="4" s="1"/>
  <c r="I48" i="4"/>
  <c r="J48" i="4" s="1"/>
  <c r="I43" i="4"/>
  <c r="J43" i="4" s="1"/>
  <c r="K43" i="4" s="1"/>
  <c r="L43" i="4" s="1"/>
  <c r="I44" i="4"/>
  <c r="J44" i="4" s="1"/>
  <c r="K44" i="4" s="1"/>
  <c r="L44" i="4" s="1"/>
  <c r="I45" i="4"/>
  <c r="J45" i="4" s="1"/>
  <c r="K45" i="4" s="1"/>
  <c r="L45" i="4" s="1"/>
  <c r="I42" i="4"/>
  <c r="J42" i="4" s="1"/>
  <c r="K42" i="4" s="1"/>
  <c r="L42" i="4" s="1"/>
  <c r="H15" i="17"/>
  <c r="H16" i="17"/>
  <c r="H17" i="17"/>
  <c r="C5" i="1"/>
  <c r="C5" i="28" s="1"/>
  <c r="I16" i="17"/>
  <c r="I17" i="17"/>
  <c r="I15" i="17"/>
  <c r="J84" i="22"/>
  <c r="L84" i="22" s="1"/>
  <c r="K84" i="22"/>
  <c r="J85" i="22"/>
  <c r="L85" i="22" s="1"/>
  <c r="K85" i="22"/>
  <c r="I23" i="4"/>
  <c r="J23" i="4" s="1"/>
  <c r="K23" i="4" s="1"/>
  <c r="L23" i="4" s="1"/>
  <c r="I22" i="4"/>
  <c r="J22" i="4" s="1"/>
  <c r="K22" i="4" s="1"/>
  <c r="L22" i="4" s="1"/>
  <c r="I68" i="4"/>
  <c r="J68" i="4" s="1"/>
  <c r="K68" i="4" s="1"/>
  <c r="L68" i="4" s="1"/>
  <c r="I67" i="4"/>
  <c r="J67" i="4" s="1"/>
  <c r="K67" i="4" s="1"/>
  <c r="L67" i="4" s="1"/>
  <c r="I66" i="4"/>
  <c r="J66" i="4" s="1"/>
  <c r="K66" i="4" s="1"/>
  <c r="L66" i="4" s="1"/>
  <c r="I65" i="4"/>
  <c r="J65" i="4" s="1"/>
  <c r="K65" i="4" s="1"/>
  <c r="L65" i="4" s="1"/>
  <c r="I64" i="4"/>
  <c r="J64" i="4" s="1"/>
  <c r="I79" i="4"/>
  <c r="J79" i="4" s="1"/>
  <c r="K79" i="4" s="1"/>
  <c r="L79" i="4" s="1"/>
  <c r="G26" i="15"/>
  <c r="H17" i="4"/>
  <c r="G60" i="9"/>
  <c r="H60" i="9" s="1"/>
  <c r="I60" i="9" s="1"/>
  <c r="G59" i="9"/>
  <c r="H59" i="9" s="1"/>
  <c r="I59" i="9" s="1"/>
  <c r="I60" i="17"/>
  <c r="J60" i="17" s="1"/>
  <c r="K60" i="17" s="1"/>
  <c r="L60" i="17" s="1"/>
  <c r="I35" i="17"/>
  <c r="J35" i="17" s="1"/>
  <c r="K35" i="17" s="1"/>
  <c r="L35" i="17" s="1"/>
  <c r="I34" i="17"/>
  <c r="J34" i="17" s="1"/>
  <c r="K34" i="17" s="1"/>
  <c r="L34" i="17" s="1"/>
  <c r="I33" i="17"/>
  <c r="J33" i="17" s="1"/>
  <c r="I30" i="17"/>
  <c r="J30" i="17" s="1"/>
  <c r="K30" i="17" s="1"/>
  <c r="L30" i="17" s="1"/>
  <c r="I29" i="17"/>
  <c r="J29" i="17" s="1"/>
  <c r="K29" i="17" s="1"/>
  <c r="L29" i="17" s="1"/>
  <c r="I28" i="17"/>
  <c r="J28" i="17" s="1"/>
  <c r="K28" i="17" s="1"/>
  <c r="L28" i="17" s="1"/>
  <c r="I23" i="17"/>
  <c r="J23" i="17" s="1"/>
  <c r="K23" i="17" s="1"/>
  <c r="L23" i="17" s="1"/>
  <c r="I22" i="17"/>
  <c r="F68" i="15"/>
  <c r="F67" i="15"/>
  <c r="F62" i="15"/>
  <c r="F61" i="15"/>
  <c r="F60" i="15"/>
  <c r="F58" i="15"/>
  <c r="F57" i="15"/>
  <c r="F56" i="15"/>
  <c r="F54" i="15"/>
  <c r="F53" i="15"/>
  <c r="F52" i="15"/>
  <c r="F49" i="15"/>
  <c r="F46" i="15"/>
  <c r="F43" i="15"/>
  <c r="F42" i="15"/>
  <c r="F39" i="15"/>
  <c r="F38" i="15"/>
  <c r="F36" i="15"/>
  <c r="F35" i="15"/>
  <c r="F13" i="3"/>
  <c r="F69" i="1"/>
  <c r="F74" i="1" s="1"/>
  <c r="M109" i="23"/>
  <c r="L109" i="23"/>
  <c r="G110" i="23"/>
  <c r="F110" i="23"/>
  <c r="E110" i="23"/>
  <c r="D110" i="23"/>
  <c r="G108" i="23"/>
  <c r="F108" i="23"/>
  <c r="E108" i="23"/>
  <c r="D108" i="23"/>
  <c r="G107" i="23"/>
  <c r="F107" i="23"/>
  <c r="E107" i="23"/>
  <c r="D107" i="23"/>
  <c r="G106" i="23"/>
  <c r="F106" i="23"/>
  <c r="E106" i="23"/>
  <c r="D106" i="23"/>
  <c r="G105" i="23"/>
  <c r="F105" i="23"/>
  <c r="E105" i="23"/>
  <c r="D105" i="23"/>
  <c r="G104" i="23"/>
  <c r="F104" i="23"/>
  <c r="E104" i="23"/>
  <c r="D104" i="23"/>
  <c r="G103" i="23"/>
  <c r="F103" i="23"/>
  <c r="E103" i="23"/>
  <c r="D103" i="23"/>
  <c r="G102" i="23"/>
  <c r="F102" i="23"/>
  <c r="E102" i="23"/>
  <c r="D102" i="23"/>
  <c r="G101" i="23"/>
  <c r="F101" i="23"/>
  <c r="E101" i="23"/>
  <c r="D101" i="23"/>
  <c r="G100" i="23"/>
  <c r="F100" i="23"/>
  <c r="E100" i="23"/>
  <c r="D100" i="23"/>
  <c r="G99" i="23"/>
  <c r="F99" i="23"/>
  <c r="E99" i="23"/>
  <c r="D99" i="23"/>
  <c r="G98" i="23"/>
  <c r="F98" i="23"/>
  <c r="E98" i="23"/>
  <c r="D98" i="23"/>
  <c r="G97" i="23"/>
  <c r="F97" i="23"/>
  <c r="E97" i="23"/>
  <c r="D97" i="23"/>
  <c r="G96" i="23"/>
  <c r="F96" i="23"/>
  <c r="E96" i="23"/>
  <c r="D96" i="23"/>
  <c r="G95" i="23"/>
  <c r="F95" i="23"/>
  <c r="E95" i="23"/>
  <c r="D95" i="23"/>
  <c r="G94" i="23"/>
  <c r="F94" i="23"/>
  <c r="E94" i="23"/>
  <c r="D94" i="23"/>
  <c r="G93" i="23"/>
  <c r="F93" i="23"/>
  <c r="E93" i="23"/>
  <c r="D93" i="23"/>
  <c r="G92" i="23"/>
  <c r="F92" i="23"/>
  <c r="E92" i="23"/>
  <c r="D92" i="23"/>
  <c r="G91" i="23"/>
  <c r="F91" i="23"/>
  <c r="E91" i="23"/>
  <c r="D91" i="23"/>
  <c r="G90" i="23"/>
  <c r="F90" i="23"/>
  <c r="E90" i="23"/>
  <c r="D90" i="23"/>
  <c r="G89" i="23"/>
  <c r="F89" i="23"/>
  <c r="E89" i="23"/>
  <c r="D89" i="23"/>
  <c r="G88" i="23"/>
  <c r="F88" i="23"/>
  <c r="E88" i="23"/>
  <c r="D88" i="23"/>
  <c r="G87" i="23"/>
  <c r="F87" i="23"/>
  <c r="E87" i="23"/>
  <c r="D87" i="23"/>
  <c r="G86" i="23"/>
  <c r="F86" i="23"/>
  <c r="E86" i="23"/>
  <c r="D86" i="23"/>
  <c r="G85" i="23"/>
  <c r="F85" i="23"/>
  <c r="E85" i="23"/>
  <c r="D85" i="23"/>
  <c r="G84" i="23"/>
  <c r="F84" i="23"/>
  <c r="E84" i="23"/>
  <c r="D84" i="23"/>
  <c r="G83" i="23"/>
  <c r="F83" i="23"/>
  <c r="E83" i="23"/>
  <c r="D83" i="23"/>
  <c r="G82" i="23"/>
  <c r="F82" i="23"/>
  <c r="E82" i="23"/>
  <c r="D82" i="23"/>
  <c r="G81" i="23"/>
  <c r="F81" i="23"/>
  <c r="E81" i="23"/>
  <c r="D81" i="23"/>
  <c r="G80" i="23"/>
  <c r="F80" i="23"/>
  <c r="E80" i="23"/>
  <c r="D80" i="23"/>
  <c r="G79" i="23"/>
  <c r="F79" i="23"/>
  <c r="E79" i="23"/>
  <c r="D79" i="23"/>
  <c r="G78" i="23"/>
  <c r="F78" i="23"/>
  <c r="E78" i="23"/>
  <c r="D78" i="23"/>
  <c r="G77" i="23"/>
  <c r="F77" i="23"/>
  <c r="E77" i="23"/>
  <c r="D77" i="23"/>
  <c r="G76" i="23"/>
  <c r="F76" i="23"/>
  <c r="E76" i="23"/>
  <c r="D76" i="23"/>
  <c r="G75" i="23"/>
  <c r="F75" i="23"/>
  <c r="E75" i="23"/>
  <c r="D75" i="23"/>
  <c r="G74" i="23"/>
  <c r="F74" i="23"/>
  <c r="E74" i="23"/>
  <c r="D74" i="23"/>
  <c r="G73" i="23"/>
  <c r="F73" i="23"/>
  <c r="E73" i="23"/>
  <c r="D73" i="23"/>
  <c r="G72" i="23"/>
  <c r="F72" i="23"/>
  <c r="E72" i="23"/>
  <c r="D72" i="23"/>
  <c r="G71" i="23"/>
  <c r="F71" i="23"/>
  <c r="E71" i="23"/>
  <c r="D71" i="23"/>
  <c r="G70" i="23"/>
  <c r="F70" i="23"/>
  <c r="E70" i="23"/>
  <c r="D70" i="23"/>
  <c r="G69" i="23"/>
  <c r="F69" i="23"/>
  <c r="E69" i="23"/>
  <c r="D69" i="23"/>
  <c r="G68" i="23"/>
  <c r="F68" i="23"/>
  <c r="E68" i="23"/>
  <c r="D68" i="23"/>
  <c r="G67" i="23"/>
  <c r="F67" i="23"/>
  <c r="E67" i="23"/>
  <c r="D67" i="23"/>
  <c r="G66" i="23"/>
  <c r="F66" i="23"/>
  <c r="E66" i="23"/>
  <c r="D66" i="23"/>
  <c r="G65" i="23"/>
  <c r="F65" i="23"/>
  <c r="E65" i="23"/>
  <c r="D65" i="23"/>
  <c r="G64" i="23"/>
  <c r="F64" i="23"/>
  <c r="E64" i="23"/>
  <c r="D64" i="23"/>
  <c r="G63" i="23"/>
  <c r="F63" i="23"/>
  <c r="E63" i="23"/>
  <c r="D63" i="23"/>
  <c r="G62" i="23"/>
  <c r="F62" i="23"/>
  <c r="E62" i="23"/>
  <c r="D62" i="23"/>
  <c r="G61" i="23"/>
  <c r="F61" i="23"/>
  <c r="E61" i="23"/>
  <c r="D61" i="23"/>
  <c r="G60" i="23"/>
  <c r="F60" i="23"/>
  <c r="E60" i="23"/>
  <c r="D60" i="23"/>
  <c r="G59" i="23"/>
  <c r="F59" i="23"/>
  <c r="E59" i="23"/>
  <c r="D59" i="23"/>
  <c r="G58" i="23"/>
  <c r="F58" i="23"/>
  <c r="E58" i="23"/>
  <c r="D58" i="23"/>
  <c r="G57" i="23"/>
  <c r="F57" i="23"/>
  <c r="E57" i="23"/>
  <c r="D57" i="23"/>
  <c r="G56" i="23"/>
  <c r="F56" i="23"/>
  <c r="E56" i="23"/>
  <c r="D56" i="23"/>
  <c r="G55" i="23"/>
  <c r="F55" i="23"/>
  <c r="E55" i="23"/>
  <c r="D55" i="23"/>
  <c r="G54" i="23"/>
  <c r="F54" i="23"/>
  <c r="E54" i="23"/>
  <c r="D54" i="23"/>
  <c r="G53" i="23"/>
  <c r="F53" i="23"/>
  <c r="E53" i="23"/>
  <c r="D53" i="23"/>
  <c r="G52" i="23"/>
  <c r="F52" i="23"/>
  <c r="E52" i="23"/>
  <c r="D52" i="23"/>
  <c r="G51" i="23"/>
  <c r="F51" i="23"/>
  <c r="E51" i="23"/>
  <c r="D51" i="23"/>
  <c r="G50" i="23"/>
  <c r="F50" i="23"/>
  <c r="E50" i="23"/>
  <c r="D50" i="23"/>
  <c r="G49" i="23"/>
  <c r="F49" i="23"/>
  <c r="E49" i="23"/>
  <c r="D49" i="23"/>
  <c r="G48" i="23"/>
  <c r="F48" i="23"/>
  <c r="E48" i="23"/>
  <c r="D48" i="23"/>
  <c r="G47" i="23"/>
  <c r="F47" i="23"/>
  <c r="E47" i="23"/>
  <c r="D47" i="23"/>
  <c r="G46" i="23"/>
  <c r="F46" i="23"/>
  <c r="E46" i="23"/>
  <c r="D46" i="23"/>
  <c r="G45" i="23"/>
  <c r="F45" i="23"/>
  <c r="E45" i="23"/>
  <c r="D45" i="23"/>
  <c r="G44" i="23"/>
  <c r="F44" i="23"/>
  <c r="E44" i="23"/>
  <c r="D44" i="23"/>
  <c r="G43" i="23"/>
  <c r="F43" i="23"/>
  <c r="E43" i="23"/>
  <c r="D43" i="23"/>
  <c r="G42" i="23"/>
  <c r="F42" i="23"/>
  <c r="E42" i="23"/>
  <c r="D42" i="23"/>
  <c r="G41" i="23"/>
  <c r="F41" i="23"/>
  <c r="E41" i="23"/>
  <c r="D41" i="23"/>
  <c r="G40" i="23"/>
  <c r="F40" i="23"/>
  <c r="E40" i="23"/>
  <c r="D40" i="23"/>
  <c r="G39" i="23"/>
  <c r="F39" i="23"/>
  <c r="E39" i="23"/>
  <c r="D39" i="23"/>
  <c r="G38" i="23"/>
  <c r="F38" i="23"/>
  <c r="E38" i="23"/>
  <c r="D38" i="23"/>
  <c r="G37" i="23"/>
  <c r="F37" i="23"/>
  <c r="E37" i="23"/>
  <c r="D37" i="23"/>
  <c r="G36" i="23"/>
  <c r="F36" i="23"/>
  <c r="E36" i="23"/>
  <c r="D36" i="23"/>
  <c r="G35" i="23"/>
  <c r="F35" i="23"/>
  <c r="E35" i="23"/>
  <c r="D35" i="23"/>
  <c r="G34" i="23"/>
  <c r="F34" i="23"/>
  <c r="E34" i="23"/>
  <c r="D34" i="23"/>
  <c r="G33" i="23"/>
  <c r="F33" i="23"/>
  <c r="E33" i="23"/>
  <c r="D33" i="23"/>
  <c r="G32" i="23"/>
  <c r="F32" i="23"/>
  <c r="E32" i="23"/>
  <c r="D32" i="23"/>
  <c r="G31" i="23"/>
  <c r="F31" i="23"/>
  <c r="E31" i="23"/>
  <c r="D31" i="23"/>
  <c r="G30" i="23"/>
  <c r="F30" i="23"/>
  <c r="E30" i="23"/>
  <c r="D30" i="23"/>
  <c r="G29" i="23"/>
  <c r="F29" i="23"/>
  <c r="E29" i="23"/>
  <c r="D29" i="23"/>
  <c r="G28" i="23"/>
  <c r="F28" i="23"/>
  <c r="E28" i="23"/>
  <c r="D28" i="23"/>
  <c r="G27" i="23"/>
  <c r="F27" i="23"/>
  <c r="E27" i="23"/>
  <c r="D27" i="23"/>
  <c r="G26" i="23"/>
  <c r="F26" i="23"/>
  <c r="E26" i="23"/>
  <c r="D26" i="23"/>
  <c r="G25" i="23"/>
  <c r="F25" i="23"/>
  <c r="E25" i="23"/>
  <c r="D25" i="23"/>
  <c r="G24" i="23"/>
  <c r="F24" i="23"/>
  <c r="E24" i="23"/>
  <c r="D24" i="23"/>
  <c r="G23" i="23"/>
  <c r="F23" i="23"/>
  <c r="E23" i="23"/>
  <c r="D23" i="23"/>
  <c r="G22" i="23"/>
  <c r="F22" i="23"/>
  <c r="E22" i="23"/>
  <c r="D22" i="23"/>
  <c r="G21" i="23"/>
  <c r="F21" i="23"/>
  <c r="E21" i="23"/>
  <c r="D21" i="23"/>
  <c r="G20" i="23"/>
  <c r="F20" i="23"/>
  <c r="E20" i="23"/>
  <c r="D20" i="23"/>
  <c r="G19" i="23"/>
  <c r="F19" i="23"/>
  <c r="E19" i="23"/>
  <c r="D19" i="23"/>
  <c r="G18" i="23"/>
  <c r="F18" i="23"/>
  <c r="E18" i="23"/>
  <c r="D18" i="23"/>
  <c r="G17" i="23"/>
  <c r="F17" i="23"/>
  <c r="E17" i="23"/>
  <c r="D17" i="23"/>
  <c r="G16" i="23"/>
  <c r="F16" i="23"/>
  <c r="E16" i="23"/>
  <c r="D16" i="23"/>
  <c r="G15" i="23"/>
  <c r="F15" i="23"/>
  <c r="E15" i="23"/>
  <c r="D15" i="23"/>
  <c r="G14" i="23"/>
  <c r="F14" i="23"/>
  <c r="E14" i="23"/>
  <c r="D14" i="23"/>
  <c r="G13" i="23"/>
  <c r="F13" i="23"/>
  <c r="E13" i="23"/>
  <c r="F12" i="23"/>
  <c r="E12" i="23"/>
  <c r="F11" i="23"/>
  <c r="E11" i="23"/>
  <c r="C5" i="3"/>
  <c r="C5" i="27"/>
  <c r="F20" i="27"/>
  <c r="F21" i="27"/>
  <c r="J21" i="27" s="1"/>
  <c r="N21" i="27" s="1"/>
  <c r="F22" i="27"/>
  <c r="J22" i="27" s="1"/>
  <c r="F23" i="27"/>
  <c r="F24" i="27"/>
  <c r="J24" i="27" s="1"/>
  <c r="F25" i="27"/>
  <c r="J25" i="27" s="1"/>
  <c r="F26" i="27"/>
  <c r="J26" i="27" s="1"/>
  <c r="F27" i="27"/>
  <c r="F28" i="27"/>
  <c r="J28" i="27" s="1"/>
  <c r="N28" i="27" s="1"/>
  <c r="F29" i="27"/>
  <c r="J29" i="27" s="1"/>
  <c r="F30" i="27"/>
  <c r="F31" i="27"/>
  <c r="F32" i="27"/>
  <c r="J32" i="27" s="1"/>
  <c r="N32" i="27" s="1"/>
  <c r="F34" i="27"/>
  <c r="J34" i="27" s="1"/>
  <c r="F35" i="27"/>
  <c r="F36" i="27"/>
  <c r="J36" i="27" s="1"/>
  <c r="F37" i="27"/>
  <c r="J37" i="27" s="1"/>
  <c r="F38" i="27"/>
  <c r="J38" i="27" s="1"/>
  <c r="F39" i="27"/>
  <c r="F40" i="27"/>
  <c r="F41" i="27"/>
  <c r="J41" i="27" s="1"/>
  <c r="F42" i="27"/>
  <c r="F43" i="27"/>
  <c r="F44" i="27"/>
  <c r="J44" i="27" s="1"/>
  <c r="F45" i="27"/>
  <c r="J45" i="27" s="1"/>
  <c r="F46" i="27"/>
  <c r="F47" i="27"/>
  <c r="J47" i="27" s="1"/>
  <c r="F48" i="27"/>
  <c r="J48" i="27" s="1"/>
  <c r="F49" i="27"/>
  <c r="J49" i="27" s="1"/>
  <c r="F50" i="27"/>
  <c r="J50" i="27" s="1"/>
  <c r="F53" i="27"/>
  <c r="F54" i="27"/>
  <c r="J54" i="27" s="1"/>
  <c r="L8" i="19"/>
  <c r="L22" i="19" s="1"/>
  <c r="M8" i="19"/>
  <c r="M100" i="19" s="1"/>
  <c r="C5" i="2"/>
  <c r="C5" i="19"/>
  <c r="C5" i="23"/>
  <c r="C5" i="17"/>
  <c r="C5" i="4"/>
  <c r="C5" i="21"/>
  <c r="C5" i="22"/>
  <c r="C5" i="7"/>
  <c r="C5" i="8"/>
  <c r="C5" i="9"/>
  <c r="H29" i="1"/>
  <c r="H68" i="1"/>
  <c r="H30" i="1"/>
  <c r="I30" i="1" s="1"/>
  <c r="J30" i="1" s="1"/>
  <c r="J105" i="25"/>
  <c r="L106" i="25"/>
  <c r="L107" i="25" s="1"/>
  <c r="L108" i="25" s="1"/>
  <c r="L109" i="25" s="1"/>
  <c r="L110" i="25" s="1"/>
  <c r="L111" i="25" s="1"/>
  <c r="L112" i="25" s="1"/>
  <c r="L113" i="25" s="1"/>
  <c r="L114" i="25" s="1"/>
  <c r="L115" i="25" s="1"/>
  <c r="L116" i="25" s="1"/>
  <c r="L117" i="25" s="1"/>
  <c r="L118" i="25" s="1"/>
  <c r="L119" i="25" s="1"/>
  <c r="L120" i="25" s="1"/>
  <c r="L121" i="25" s="1"/>
  <c r="L122" i="25" s="1"/>
  <c r="L123" i="25" s="1"/>
  <c r="L124" i="25" s="1"/>
  <c r="L125" i="25" s="1"/>
  <c r="L126" i="25" s="1"/>
  <c r="L127" i="25" s="1"/>
  <c r="L128" i="25" s="1"/>
  <c r="L129" i="25" s="1"/>
  <c r="L130" i="25" s="1"/>
  <c r="L131" i="25" s="1"/>
  <c r="L132" i="25" s="1"/>
  <c r="L133" i="25" s="1"/>
  <c r="L134" i="25" s="1"/>
  <c r="L135" i="25" s="1"/>
  <c r="L136" i="25" s="1"/>
  <c r="L137" i="25" s="1"/>
  <c r="L138" i="25" s="1"/>
  <c r="L139" i="25" s="1"/>
  <c r="L140" i="25" s="1"/>
  <c r="L141" i="25" s="1"/>
  <c r="L142" i="25" s="1"/>
  <c r="L143" i="25" s="1"/>
  <c r="L144" i="25" s="1"/>
  <c r="L145" i="25" s="1"/>
  <c r="L146" i="25" s="1"/>
  <c r="L147" i="25" s="1"/>
  <c r="L148" i="25" s="1"/>
  <c r="H41" i="1"/>
  <c r="H64" i="1"/>
  <c r="I64" i="1" s="1"/>
  <c r="J64" i="1" s="1"/>
  <c r="L26" i="2"/>
  <c r="I31" i="4"/>
  <c r="G79" i="1"/>
  <c r="G84" i="1" s="1"/>
  <c r="I29" i="4"/>
  <c r="G68" i="1"/>
  <c r="I18" i="4"/>
  <c r="G34" i="7"/>
  <c r="I107" i="4" s="1"/>
  <c r="H34" i="7"/>
  <c r="J107" i="4" s="1"/>
  <c r="I34" i="7"/>
  <c r="J34" i="7"/>
  <c r="L107" i="4" s="1"/>
  <c r="G35" i="7"/>
  <c r="I108" i="4" s="1"/>
  <c r="H35" i="7"/>
  <c r="J108" i="4" s="1"/>
  <c r="I35" i="7"/>
  <c r="K108" i="4" s="1"/>
  <c r="J35" i="7"/>
  <c r="L108" i="4" s="1"/>
  <c r="G36" i="7"/>
  <c r="I109" i="4" s="1"/>
  <c r="H36" i="7"/>
  <c r="J109" i="4" s="1"/>
  <c r="I36" i="7"/>
  <c r="K109" i="4" s="1"/>
  <c r="J36" i="7"/>
  <c r="L109" i="4" s="1"/>
  <c r="J15" i="22"/>
  <c r="K15" i="22" s="1"/>
  <c r="G38" i="7"/>
  <c r="H38" i="7"/>
  <c r="I38" i="7"/>
  <c r="J38" i="7"/>
  <c r="G39" i="7"/>
  <c r="I112" i="4" s="1"/>
  <c r="H39" i="7"/>
  <c r="J112" i="4" s="1"/>
  <c r="I39" i="7"/>
  <c r="K112" i="4" s="1"/>
  <c r="J39" i="7"/>
  <c r="L112" i="4" s="1"/>
  <c r="F39" i="7"/>
  <c r="H112" i="4" s="1"/>
  <c r="F38" i="7"/>
  <c r="H111" i="4" s="1"/>
  <c r="F36" i="7"/>
  <c r="H109" i="4" s="1"/>
  <c r="F35" i="7"/>
  <c r="H108" i="4" s="1"/>
  <c r="F34" i="7"/>
  <c r="H107" i="4" s="1"/>
  <c r="F17" i="1"/>
  <c r="F18" i="1" s="1"/>
  <c r="F68" i="1"/>
  <c r="H18" i="4"/>
  <c r="I52" i="2"/>
  <c r="G27" i="15"/>
  <c r="J52" i="2"/>
  <c r="K52" i="2"/>
  <c r="L52" i="2"/>
  <c r="H52" i="2"/>
  <c r="H36" i="17"/>
  <c r="I80" i="17"/>
  <c r="I81" i="17"/>
  <c r="J81" i="17" s="1"/>
  <c r="K81" i="17" s="1"/>
  <c r="L81" i="17" s="1"/>
  <c r="I82" i="17"/>
  <c r="J82" i="17" s="1"/>
  <c r="I83" i="17"/>
  <c r="J83" i="17" s="1"/>
  <c r="K83" i="17" s="1"/>
  <c r="L83" i="17" s="1"/>
  <c r="I84" i="17"/>
  <c r="J84" i="17" s="1"/>
  <c r="K84" i="17" s="1"/>
  <c r="L84" i="17" s="1"/>
  <c r="I85" i="17"/>
  <c r="J85" i="17" s="1"/>
  <c r="K85" i="17" s="1"/>
  <c r="L85" i="17" s="1"/>
  <c r="I86" i="17"/>
  <c r="J86" i="17" s="1"/>
  <c r="K86" i="17" s="1"/>
  <c r="L86" i="17" s="1"/>
  <c r="I87" i="17"/>
  <c r="J87" i="17" s="1"/>
  <c r="K87" i="17" s="1"/>
  <c r="L87" i="17" s="1"/>
  <c r="I88" i="17"/>
  <c r="J88" i="17" s="1"/>
  <c r="K88" i="17" s="1"/>
  <c r="L88" i="17" s="1"/>
  <c r="I89" i="17"/>
  <c r="I120" i="4"/>
  <c r="I131" i="4" s="1"/>
  <c r="J120" i="4"/>
  <c r="J121" i="4"/>
  <c r="K121" i="4" s="1"/>
  <c r="L121" i="4" s="1"/>
  <c r="J122" i="4"/>
  <c r="K122" i="4" s="1"/>
  <c r="L122" i="4" s="1"/>
  <c r="J123" i="4"/>
  <c r="K123" i="4" s="1"/>
  <c r="L123" i="4" s="1"/>
  <c r="J124" i="4"/>
  <c r="K124" i="4" s="1"/>
  <c r="L124" i="4" s="1"/>
  <c r="J125" i="4"/>
  <c r="K125" i="4" s="1"/>
  <c r="L125" i="4" s="1"/>
  <c r="J126" i="4"/>
  <c r="K126" i="4" s="1"/>
  <c r="L126" i="4" s="1"/>
  <c r="J127" i="4"/>
  <c r="K127" i="4" s="1"/>
  <c r="L127" i="4" s="1"/>
  <c r="J128" i="4"/>
  <c r="K128" i="4" s="1"/>
  <c r="L128" i="4" s="1"/>
  <c r="J129" i="4"/>
  <c r="K129" i="4" s="1"/>
  <c r="L129" i="4" s="1"/>
  <c r="I173" i="4"/>
  <c r="G26" i="8" s="1"/>
  <c r="F78" i="15" s="1"/>
  <c r="J137" i="4"/>
  <c r="K137" i="4" s="1"/>
  <c r="J138" i="4"/>
  <c r="K138" i="4" s="1"/>
  <c r="L138" i="4" s="1"/>
  <c r="J139" i="4"/>
  <c r="K139" i="4" s="1"/>
  <c r="L139" i="4" s="1"/>
  <c r="J140" i="4"/>
  <c r="K140" i="4" s="1"/>
  <c r="L140" i="4" s="1"/>
  <c r="J141" i="4"/>
  <c r="K141" i="4" s="1"/>
  <c r="L141" i="4" s="1"/>
  <c r="J142" i="4"/>
  <c r="K142" i="4" s="1"/>
  <c r="L142" i="4" s="1"/>
  <c r="J143" i="4"/>
  <c r="K143" i="4" s="1"/>
  <c r="L143" i="4" s="1"/>
  <c r="J144" i="4"/>
  <c r="K144" i="4" s="1"/>
  <c r="L144" i="4" s="1"/>
  <c r="J145" i="4"/>
  <c r="K145" i="4" s="1"/>
  <c r="L145" i="4" s="1"/>
  <c r="J146" i="4"/>
  <c r="K146" i="4" s="1"/>
  <c r="L146" i="4" s="1"/>
  <c r="J147" i="4"/>
  <c r="K147" i="4" s="1"/>
  <c r="L147" i="4" s="1"/>
  <c r="J148" i="4"/>
  <c r="K148" i="4" s="1"/>
  <c r="L148" i="4" s="1"/>
  <c r="J149" i="4"/>
  <c r="K149" i="4" s="1"/>
  <c r="L149" i="4" s="1"/>
  <c r="J150" i="4"/>
  <c r="K150" i="4" s="1"/>
  <c r="L150" i="4" s="1"/>
  <c r="J151" i="4"/>
  <c r="K151" i="4" s="1"/>
  <c r="L151" i="4" s="1"/>
  <c r="J152" i="4"/>
  <c r="K152" i="4" s="1"/>
  <c r="L152" i="4" s="1"/>
  <c r="J153" i="4"/>
  <c r="K153" i="4" s="1"/>
  <c r="L153" i="4" s="1"/>
  <c r="J154" i="4"/>
  <c r="K154" i="4" s="1"/>
  <c r="L154" i="4" s="1"/>
  <c r="J155" i="4"/>
  <c r="K155" i="4" s="1"/>
  <c r="L155" i="4" s="1"/>
  <c r="J156" i="4"/>
  <c r="K156" i="4" s="1"/>
  <c r="L156" i="4" s="1"/>
  <c r="J157" i="4"/>
  <c r="K157" i="4" s="1"/>
  <c r="L157" i="4" s="1"/>
  <c r="J158" i="4"/>
  <c r="K158" i="4" s="1"/>
  <c r="L158" i="4" s="1"/>
  <c r="J159" i="4"/>
  <c r="K159" i="4" s="1"/>
  <c r="L159" i="4" s="1"/>
  <c r="J160" i="4"/>
  <c r="K160" i="4" s="1"/>
  <c r="L160" i="4" s="1"/>
  <c r="J161" i="4"/>
  <c r="K161" i="4" s="1"/>
  <c r="L161" i="4" s="1"/>
  <c r="J162" i="4"/>
  <c r="K162" i="4" s="1"/>
  <c r="L162" i="4" s="1"/>
  <c r="J163" i="4"/>
  <c r="K163" i="4" s="1"/>
  <c r="L163" i="4" s="1"/>
  <c r="J164" i="4"/>
  <c r="K164" i="4" s="1"/>
  <c r="L164" i="4" s="1"/>
  <c r="J165" i="4"/>
  <c r="K165" i="4" s="1"/>
  <c r="L165" i="4" s="1"/>
  <c r="J166" i="4"/>
  <c r="K166" i="4" s="1"/>
  <c r="L166" i="4" s="1"/>
  <c r="J167" i="4"/>
  <c r="K167" i="4" s="1"/>
  <c r="L167" i="4" s="1"/>
  <c r="J168" i="4"/>
  <c r="K168" i="4" s="1"/>
  <c r="L168" i="4" s="1"/>
  <c r="J169" i="4"/>
  <c r="K169" i="4" s="1"/>
  <c r="L169" i="4" s="1"/>
  <c r="J170" i="4"/>
  <c r="K170" i="4" s="1"/>
  <c r="L170" i="4" s="1"/>
  <c r="J171" i="4"/>
  <c r="K171" i="4" s="1"/>
  <c r="L171" i="4" s="1"/>
  <c r="I63" i="2"/>
  <c r="I64" i="2"/>
  <c r="I66" i="2"/>
  <c r="I67" i="2"/>
  <c r="I47" i="17"/>
  <c r="I48" i="17"/>
  <c r="J48" i="17" s="1"/>
  <c r="K48" i="17" s="1"/>
  <c r="L48" i="17" s="1"/>
  <c r="I49" i="17"/>
  <c r="J49" i="17" s="1"/>
  <c r="K49" i="17" s="1"/>
  <c r="I75" i="2"/>
  <c r="O75" i="2" s="1"/>
  <c r="I57" i="17"/>
  <c r="I76" i="4"/>
  <c r="H196" i="4" s="1"/>
  <c r="I76" i="2"/>
  <c r="I77" i="2"/>
  <c r="I78" i="2"/>
  <c r="I79" i="2"/>
  <c r="I80" i="2"/>
  <c r="I77" i="4"/>
  <c r="J77" i="4" s="1"/>
  <c r="K77" i="4" s="1"/>
  <c r="L77" i="4" s="1"/>
  <c r="I78" i="4"/>
  <c r="J78" i="4" s="1"/>
  <c r="K78" i="4" s="1"/>
  <c r="L78" i="4" s="1"/>
  <c r="I80" i="4"/>
  <c r="J80" i="4" s="1"/>
  <c r="K80" i="4" s="1"/>
  <c r="L80" i="4" s="1"/>
  <c r="I81" i="4"/>
  <c r="J81" i="4" s="1"/>
  <c r="K81" i="4" s="1"/>
  <c r="L81" i="4" s="1"/>
  <c r="I58" i="17"/>
  <c r="I59" i="17"/>
  <c r="I111" i="17" s="1"/>
  <c r="I61" i="17"/>
  <c r="J61" i="17" s="1"/>
  <c r="J89" i="17"/>
  <c r="K89" i="17" s="1"/>
  <c r="K120" i="4"/>
  <c r="L120" i="4"/>
  <c r="H91" i="17"/>
  <c r="H120" i="4"/>
  <c r="H131" i="4" s="1"/>
  <c r="F25" i="8" s="1"/>
  <c r="H173" i="4"/>
  <c r="F26" i="8" s="1"/>
  <c r="H69" i="2"/>
  <c r="H51" i="17"/>
  <c r="H70" i="4"/>
  <c r="H31" i="4"/>
  <c r="F79" i="1"/>
  <c r="H29" i="4"/>
  <c r="H63" i="17"/>
  <c r="F65" i="8" s="1"/>
  <c r="H195" i="4"/>
  <c r="I191" i="4"/>
  <c r="J191" i="4"/>
  <c r="K191" i="4"/>
  <c r="L191" i="4"/>
  <c r="H191" i="4"/>
  <c r="H90" i="4"/>
  <c r="H91" i="4"/>
  <c r="H92" i="4"/>
  <c r="H93" i="4"/>
  <c r="F70" i="1"/>
  <c r="F75" i="1" s="1"/>
  <c r="F80" i="1"/>
  <c r="F85" i="1" s="1"/>
  <c r="F81" i="1"/>
  <c r="F86" i="1" s="1"/>
  <c r="K104" i="25"/>
  <c r="K103" i="25"/>
  <c r="K102" i="25"/>
  <c r="K101" i="25"/>
  <c r="F48" i="7"/>
  <c r="F28" i="7"/>
  <c r="G28" i="7"/>
  <c r="H28" i="7"/>
  <c r="I28" i="7"/>
  <c r="J28" i="7"/>
  <c r="F23" i="7"/>
  <c r="F55" i="7" s="1"/>
  <c r="G12" i="7" s="1"/>
  <c r="G48" i="7"/>
  <c r="F27" i="7"/>
  <c r="G27" i="7"/>
  <c r="H27" i="7"/>
  <c r="I27" i="7"/>
  <c r="J27" i="7"/>
  <c r="F25" i="7"/>
  <c r="G25" i="7"/>
  <c r="H25" i="7"/>
  <c r="I25" i="7"/>
  <c r="J25" i="7"/>
  <c r="F24" i="7"/>
  <c r="G24" i="7"/>
  <c r="H24" i="7"/>
  <c r="I24" i="7"/>
  <c r="J24" i="7"/>
  <c r="G23" i="7"/>
  <c r="H23" i="7"/>
  <c r="I23" i="7"/>
  <c r="J23" i="7"/>
  <c r="J48" i="7"/>
  <c r="I48" i="7"/>
  <c r="H48" i="7"/>
  <c r="F18" i="7"/>
  <c r="G38" i="8"/>
  <c r="H38" i="8"/>
  <c r="H56" i="3"/>
  <c r="L56" i="3"/>
  <c r="P56" i="3"/>
  <c r="J16" i="1"/>
  <c r="U8" i="3" s="1"/>
  <c r="I16" i="1"/>
  <c r="K9" i="2" s="1"/>
  <c r="K8" i="17" s="1"/>
  <c r="H16" i="1"/>
  <c r="M8" i="3" s="1"/>
  <c r="G16" i="1"/>
  <c r="I9" i="2" s="1"/>
  <c r="O9" i="2" s="1"/>
  <c r="F16" i="1"/>
  <c r="H9" i="2" s="1"/>
  <c r="G8" i="3" s="1"/>
  <c r="I88" i="2"/>
  <c r="I89" i="2"/>
  <c r="I90" i="2"/>
  <c r="I91" i="2"/>
  <c r="E4" i="19"/>
  <c r="L40" i="23"/>
  <c r="E4" i="23"/>
  <c r="G80" i="1"/>
  <c r="G85" i="1" s="1"/>
  <c r="H70" i="1"/>
  <c r="H75" i="1" s="1"/>
  <c r="H42" i="1"/>
  <c r="I42" i="1" s="1"/>
  <c r="J42" i="1" s="1"/>
  <c r="J81" i="1" s="1"/>
  <c r="J86" i="1" s="1"/>
  <c r="G69" i="1"/>
  <c r="G74" i="1" s="1"/>
  <c r="G70" i="1"/>
  <c r="G75" i="1" s="1"/>
  <c r="G81" i="1"/>
  <c r="G86" i="1" s="1"/>
  <c r="D70" i="1"/>
  <c r="D75" i="1"/>
  <c r="D69" i="1"/>
  <c r="D80" i="1" s="1"/>
  <c r="D85" i="1" s="1"/>
  <c r="G68" i="9"/>
  <c r="G64" i="9"/>
  <c r="H64" i="9" s="1"/>
  <c r="I64" i="9" s="1"/>
  <c r="G63" i="9"/>
  <c r="H63" i="9" s="1"/>
  <c r="I63" i="9" s="1"/>
  <c r="G54" i="9"/>
  <c r="H54" i="9" s="1"/>
  <c r="I54" i="9" s="1"/>
  <c r="G48" i="9"/>
  <c r="H48" i="9" s="1"/>
  <c r="I48" i="9" s="1"/>
  <c r="G42" i="9"/>
  <c r="G41" i="9"/>
  <c r="H41" i="9" s="1"/>
  <c r="I41" i="9" s="1"/>
  <c r="G35" i="9"/>
  <c r="H35" i="9" s="1"/>
  <c r="I35" i="9" s="1"/>
  <c r="G34" i="9"/>
  <c r="I62" i="9"/>
  <c r="H62" i="9"/>
  <c r="G62" i="9"/>
  <c r="F62" i="9"/>
  <c r="G74" i="9"/>
  <c r="H74" i="9" s="1"/>
  <c r="I74" i="9" s="1"/>
  <c r="G76" i="9"/>
  <c r="H76" i="9" s="1"/>
  <c r="I76" i="9" s="1"/>
  <c r="G75" i="9"/>
  <c r="H75" i="9" s="1"/>
  <c r="I75" i="9" s="1"/>
  <c r="G72" i="9"/>
  <c r="H72" i="9" s="1"/>
  <c r="G40" i="9"/>
  <c r="H40" i="9" s="1"/>
  <c r="G33" i="9"/>
  <c r="H33" i="9" s="1"/>
  <c r="F69" i="9"/>
  <c r="F43" i="9"/>
  <c r="F36" i="9"/>
  <c r="I90" i="4"/>
  <c r="I91" i="4"/>
  <c r="I92" i="4"/>
  <c r="I93" i="4"/>
  <c r="I70" i="17"/>
  <c r="J70" i="17" s="1"/>
  <c r="I72" i="17"/>
  <c r="J16" i="22"/>
  <c r="L16" i="22" s="1"/>
  <c r="K16" i="22"/>
  <c r="J17" i="22"/>
  <c r="L17" i="22" s="1"/>
  <c r="K17" i="22"/>
  <c r="J18" i="22"/>
  <c r="L18" i="22" s="1"/>
  <c r="K18" i="22"/>
  <c r="J19" i="22"/>
  <c r="L19" i="22" s="1"/>
  <c r="K19" i="22"/>
  <c r="J20" i="22"/>
  <c r="L20" i="22" s="1"/>
  <c r="K20" i="22"/>
  <c r="J21" i="22"/>
  <c r="L21" i="22" s="1"/>
  <c r="K21" i="22"/>
  <c r="J22" i="22"/>
  <c r="L22" i="22" s="1"/>
  <c r="K22" i="22"/>
  <c r="J23" i="22"/>
  <c r="L23" i="22" s="1"/>
  <c r="K23" i="22"/>
  <c r="J24" i="22"/>
  <c r="L24" i="22" s="1"/>
  <c r="K24" i="22"/>
  <c r="J25" i="22"/>
  <c r="L25" i="22" s="1"/>
  <c r="K25" i="22"/>
  <c r="J26" i="22"/>
  <c r="L26" i="22" s="1"/>
  <c r="K26" i="22"/>
  <c r="J27" i="22"/>
  <c r="L27" i="22" s="1"/>
  <c r="K27" i="22"/>
  <c r="J28" i="22"/>
  <c r="L28" i="22" s="1"/>
  <c r="K28" i="22"/>
  <c r="J29" i="22"/>
  <c r="L29" i="22" s="1"/>
  <c r="K29" i="22"/>
  <c r="J30" i="22"/>
  <c r="L30" i="22" s="1"/>
  <c r="K30" i="22"/>
  <c r="J31" i="22"/>
  <c r="L31" i="22" s="1"/>
  <c r="K31" i="22"/>
  <c r="J32" i="22"/>
  <c r="L32" i="22" s="1"/>
  <c r="K32" i="22"/>
  <c r="J33" i="22"/>
  <c r="L33" i="22" s="1"/>
  <c r="K33" i="22"/>
  <c r="J34" i="22"/>
  <c r="L34" i="22" s="1"/>
  <c r="K34" i="22"/>
  <c r="J35" i="22"/>
  <c r="L35" i="22" s="1"/>
  <c r="K35" i="22"/>
  <c r="J36" i="22"/>
  <c r="L36" i="22" s="1"/>
  <c r="K36" i="22"/>
  <c r="J37" i="22"/>
  <c r="L37" i="22" s="1"/>
  <c r="K37" i="22"/>
  <c r="J38" i="22"/>
  <c r="L38" i="22" s="1"/>
  <c r="K38" i="22"/>
  <c r="J39" i="22"/>
  <c r="L39" i="22" s="1"/>
  <c r="K39" i="22"/>
  <c r="J40" i="22"/>
  <c r="L40" i="22" s="1"/>
  <c r="K40" i="22"/>
  <c r="J41" i="22"/>
  <c r="L41" i="22" s="1"/>
  <c r="K41" i="22"/>
  <c r="J42" i="22"/>
  <c r="L42" i="22" s="1"/>
  <c r="K42" i="22"/>
  <c r="J43" i="22"/>
  <c r="L43" i="22" s="1"/>
  <c r="K43" i="22"/>
  <c r="J44" i="22"/>
  <c r="L44" i="22" s="1"/>
  <c r="K44" i="22"/>
  <c r="J45" i="22"/>
  <c r="L45" i="22" s="1"/>
  <c r="K45" i="22"/>
  <c r="J46" i="22"/>
  <c r="L46" i="22" s="1"/>
  <c r="K46" i="22"/>
  <c r="J47" i="22"/>
  <c r="L47" i="22" s="1"/>
  <c r="K47" i="22"/>
  <c r="J48" i="22"/>
  <c r="L48" i="22" s="1"/>
  <c r="K48" i="22"/>
  <c r="J49" i="22"/>
  <c r="L49" i="22" s="1"/>
  <c r="K49" i="22"/>
  <c r="J50" i="22"/>
  <c r="L50" i="22" s="1"/>
  <c r="K50" i="22"/>
  <c r="J51" i="22"/>
  <c r="L51" i="22" s="1"/>
  <c r="K51" i="22"/>
  <c r="J52" i="22"/>
  <c r="L52" i="22" s="1"/>
  <c r="K52" i="22"/>
  <c r="J53" i="22"/>
  <c r="L53" i="22" s="1"/>
  <c r="K53" i="22"/>
  <c r="J54" i="22"/>
  <c r="L54" i="22" s="1"/>
  <c r="K54" i="22"/>
  <c r="J55" i="22"/>
  <c r="L55" i="22" s="1"/>
  <c r="K55" i="22"/>
  <c r="J56" i="22"/>
  <c r="L56" i="22" s="1"/>
  <c r="K56" i="22"/>
  <c r="J57" i="22"/>
  <c r="L57" i="22" s="1"/>
  <c r="K57" i="22"/>
  <c r="J58" i="22"/>
  <c r="L58" i="22" s="1"/>
  <c r="K58" i="22"/>
  <c r="J59" i="22"/>
  <c r="L59" i="22" s="1"/>
  <c r="K59" i="22"/>
  <c r="J60" i="22"/>
  <c r="L60" i="22" s="1"/>
  <c r="K60" i="22"/>
  <c r="J61" i="22"/>
  <c r="L61" i="22" s="1"/>
  <c r="K61" i="22"/>
  <c r="J62" i="22"/>
  <c r="L62" i="22" s="1"/>
  <c r="K62" i="22"/>
  <c r="J63" i="22"/>
  <c r="L63" i="22" s="1"/>
  <c r="K63" i="22"/>
  <c r="J64" i="22"/>
  <c r="L64" i="22" s="1"/>
  <c r="K64" i="22"/>
  <c r="J65" i="22"/>
  <c r="L65" i="22" s="1"/>
  <c r="K65" i="22"/>
  <c r="J66" i="22"/>
  <c r="L66" i="22" s="1"/>
  <c r="K66" i="22"/>
  <c r="J67" i="22"/>
  <c r="L67" i="22" s="1"/>
  <c r="K67" i="22"/>
  <c r="J68" i="22"/>
  <c r="L68" i="22" s="1"/>
  <c r="K68" i="22"/>
  <c r="J69" i="22"/>
  <c r="L69" i="22" s="1"/>
  <c r="K69" i="22"/>
  <c r="J70" i="22"/>
  <c r="L70" i="22" s="1"/>
  <c r="K70" i="22"/>
  <c r="J71" i="22"/>
  <c r="L71" i="22" s="1"/>
  <c r="K71" i="22"/>
  <c r="J72" i="22"/>
  <c r="L72" i="22" s="1"/>
  <c r="K72" i="22"/>
  <c r="J73" i="22"/>
  <c r="L73" i="22" s="1"/>
  <c r="K73" i="22"/>
  <c r="J74" i="22"/>
  <c r="L74" i="22" s="1"/>
  <c r="K74" i="22"/>
  <c r="J75" i="22"/>
  <c r="L75" i="22" s="1"/>
  <c r="K75" i="22"/>
  <c r="J76" i="22"/>
  <c r="L76" i="22" s="1"/>
  <c r="K76" i="22"/>
  <c r="J77" i="22"/>
  <c r="L77" i="22" s="1"/>
  <c r="K77" i="22"/>
  <c r="J78" i="22"/>
  <c r="L78" i="22" s="1"/>
  <c r="K78" i="22"/>
  <c r="J79" i="22"/>
  <c r="L79" i="22" s="1"/>
  <c r="K79" i="22"/>
  <c r="J80" i="22"/>
  <c r="L80" i="22" s="1"/>
  <c r="K80" i="22"/>
  <c r="J81" i="22"/>
  <c r="L81" i="22" s="1"/>
  <c r="K81" i="22"/>
  <c r="J82" i="22"/>
  <c r="L82" i="22" s="1"/>
  <c r="K82" i="22"/>
  <c r="J83" i="22"/>
  <c r="L83" i="22" s="1"/>
  <c r="K83" i="22"/>
  <c r="J86" i="22"/>
  <c r="L86" i="22" s="1"/>
  <c r="K86" i="22"/>
  <c r="J87" i="22"/>
  <c r="L87" i="22" s="1"/>
  <c r="K87" i="22"/>
  <c r="J88" i="22"/>
  <c r="L88" i="22" s="1"/>
  <c r="K88" i="22"/>
  <c r="J89" i="22"/>
  <c r="L89" i="22" s="1"/>
  <c r="K89" i="22"/>
  <c r="J90" i="22"/>
  <c r="L90" i="22" s="1"/>
  <c r="K90" i="22"/>
  <c r="J91" i="22"/>
  <c r="L91" i="22" s="1"/>
  <c r="K91" i="22"/>
  <c r="J92" i="22"/>
  <c r="L92" i="22" s="1"/>
  <c r="K92" i="22"/>
  <c r="J93" i="22"/>
  <c r="L93" i="22" s="1"/>
  <c r="K93" i="22"/>
  <c r="J94" i="22"/>
  <c r="L94" i="22" s="1"/>
  <c r="K94" i="22"/>
  <c r="J95" i="22"/>
  <c r="L95" i="22" s="1"/>
  <c r="K95" i="22"/>
  <c r="J96" i="22"/>
  <c r="L96" i="22" s="1"/>
  <c r="K96" i="22"/>
  <c r="J97" i="22"/>
  <c r="L97" i="22" s="1"/>
  <c r="K97" i="22"/>
  <c r="J98" i="22"/>
  <c r="L98" i="22" s="1"/>
  <c r="K98" i="22"/>
  <c r="J99" i="22"/>
  <c r="L99" i="22" s="1"/>
  <c r="K99" i="22"/>
  <c r="J100" i="22"/>
  <c r="L100" i="22" s="1"/>
  <c r="K100" i="22"/>
  <c r="J101" i="22"/>
  <c r="L101" i="22" s="1"/>
  <c r="K101" i="22"/>
  <c r="J102" i="22"/>
  <c r="L102" i="22" s="1"/>
  <c r="K102" i="22"/>
  <c r="J103" i="22"/>
  <c r="L103" i="22" s="1"/>
  <c r="K103" i="22"/>
  <c r="J104" i="22"/>
  <c r="L104" i="22" s="1"/>
  <c r="K104" i="22"/>
  <c r="J105" i="22"/>
  <c r="L105" i="22" s="1"/>
  <c r="K105" i="22"/>
  <c r="J106" i="22"/>
  <c r="L106" i="22" s="1"/>
  <c r="K106" i="22"/>
  <c r="J107" i="22"/>
  <c r="L107" i="22" s="1"/>
  <c r="K107" i="22"/>
  <c r="J108" i="22"/>
  <c r="L108" i="22" s="1"/>
  <c r="K108" i="22"/>
  <c r="J109" i="22"/>
  <c r="L109" i="22" s="1"/>
  <c r="K109" i="22"/>
  <c r="J110" i="22"/>
  <c r="L110" i="22" s="1"/>
  <c r="K110" i="22"/>
  <c r="J111" i="22"/>
  <c r="L111" i="22" s="1"/>
  <c r="K111" i="22"/>
  <c r="J112" i="22"/>
  <c r="L112" i="22"/>
  <c r="K112" i="22"/>
  <c r="J113" i="22"/>
  <c r="L113" i="22" s="1"/>
  <c r="K113" i="22"/>
  <c r="J114" i="22"/>
  <c r="L114" i="22" s="1"/>
  <c r="K114" i="22"/>
  <c r="J115" i="22"/>
  <c r="L115" i="22" s="1"/>
  <c r="K115" i="22"/>
  <c r="J116" i="22"/>
  <c r="L116" i="22" s="1"/>
  <c r="K116" i="22"/>
  <c r="J117" i="22"/>
  <c r="L117" i="22" s="1"/>
  <c r="K117" i="22"/>
  <c r="J118" i="22"/>
  <c r="L118" i="22" s="1"/>
  <c r="K118" i="22"/>
  <c r="J119" i="22"/>
  <c r="L119" i="22" s="1"/>
  <c r="K119" i="22"/>
  <c r="J120" i="22"/>
  <c r="L120" i="22" s="1"/>
  <c r="K120" i="22"/>
  <c r="J121" i="22"/>
  <c r="L121" i="22" s="1"/>
  <c r="K121" i="22"/>
  <c r="J122" i="22"/>
  <c r="L122" i="22" s="1"/>
  <c r="K122" i="22"/>
  <c r="J123" i="22"/>
  <c r="L123" i="22" s="1"/>
  <c r="K123" i="22"/>
  <c r="J124" i="22"/>
  <c r="L124" i="22" s="1"/>
  <c r="K124" i="22"/>
  <c r="J125" i="22"/>
  <c r="L125" i="22" s="1"/>
  <c r="K125" i="22"/>
  <c r="J126" i="22"/>
  <c r="L126" i="22" s="1"/>
  <c r="K126" i="22"/>
  <c r="J127" i="22"/>
  <c r="L127" i="22" s="1"/>
  <c r="K127" i="22"/>
  <c r="J128" i="22"/>
  <c r="L128" i="22" s="1"/>
  <c r="K128" i="22"/>
  <c r="J129" i="22"/>
  <c r="L129" i="22" s="1"/>
  <c r="K129" i="22"/>
  <c r="J130" i="22"/>
  <c r="L130" i="22" s="1"/>
  <c r="K130" i="22"/>
  <c r="J131" i="22"/>
  <c r="L131" i="22" s="1"/>
  <c r="K131" i="22"/>
  <c r="J132" i="22"/>
  <c r="L132" i="22" s="1"/>
  <c r="K132" i="22"/>
  <c r="J133" i="22"/>
  <c r="L133" i="22" s="1"/>
  <c r="K133" i="22"/>
  <c r="J134" i="22"/>
  <c r="L134" i="22" s="1"/>
  <c r="K134" i="22"/>
  <c r="J135" i="22"/>
  <c r="L135" i="22" s="1"/>
  <c r="K135" i="22"/>
  <c r="J136" i="22"/>
  <c r="L136" i="22" s="1"/>
  <c r="K136" i="22"/>
  <c r="J137" i="22"/>
  <c r="L137" i="22" s="1"/>
  <c r="K137" i="22"/>
  <c r="J138" i="22"/>
  <c r="L138" i="22" s="1"/>
  <c r="K138" i="22"/>
  <c r="J139" i="22"/>
  <c r="L139" i="22" s="1"/>
  <c r="K139" i="22"/>
  <c r="J140" i="22"/>
  <c r="L140" i="22" s="1"/>
  <c r="K140" i="22"/>
  <c r="J141" i="22"/>
  <c r="L141" i="22" s="1"/>
  <c r="K141" i="22"/>
  <c r="J142" i="22"/>
  <c r="L142" i="22" s="1"/>
  <c r="K142" i="22"/>
  <c r="H69" i="17"/>
  <c r="H71" i="17"/>
  <c r="A134" i="25"/>
  <c r="A135" i="25" s="1"/>
  <c r="A136" i="25" s="1"/>
  <c r="A137" i="25" s="1"/>
  <c r="A138" i="25" s="1"/>
  <c r="C134" i="25"/>
  <c r="C135" i="25" s="1"/>
  <c r="C136" i="25" s="1"/>
  <c r="C137" i="25" s="1"/>
  <c r="C138" i="25" s="1"/>
  <c r="C139" i="25" s="1"/>
  <c r="C140" i="25" s="1"/>
  <c r="C141" i="25" s="1"/>
  <c r="C142" i="25" s="1"/>
  <c r="C143" i="25" s="1"/>
  <c r="C144" i="25" s="1"/>
  <c r="C145" i="25" s="1"/>
  <c r="C146" i="25" s="1"/>
  <c r="C147" i="25" s="1"/>
  <c r="C148" i="25" s="1"/>
  <c r="L66" i="23"/>
  <c r="L18" i="23"/>
  <c r="L93" i="23"/>
  <c r="F59" i="1"/>
  <c r="F8" i="7"/>
  <c r="G8" i="7" s="1"/>
  <c r="H8" i="7" s="1"/>
  <c r="I8" i="7" s="1"/>
  <c r="J8" i="7" s="1"/>
  <c r="F13" i="21"/>
  <c r="G13" i="21" s="1"/>
  <c r="H13" i="21" s="1"/>
  <c r="I13" i="21" s="1"/>
  <c r="J13" i="21" s="1"/>
  <c r="K13" i="21" s="1"/>
  <c r="L13" i="21" s="1"/>
  <c r="M13" i="21" s="1"/>
  <c r="N13" i="21" s="1"/>
  <c r="O13" i="21" s="1"/>
  <c r="F23" i="21" s="1"/>
  <c r="G23" i="21" s="1"/>
  <c r="H23" i="21" s="1"/>
  <c r="I23" i="21" s="1"/>
  <c r="J23" i="21" s="1"/>
  <c r="K23" i="21" s="1"/>
  <c r="L23" i="21" s="1"/>
  <c r="M23" i="21" s="1"/>
  <c r="N23" i="21" s="1"/>
  <c r="O23" i="21" s="1"/>
  <c r="H8" i="4"/>
  <c r="H10" i="4" s="1"/>
  <c r="L38" i="23"/>
  <c r="L61" i="23"/>
  <c r="L91" i="23"/>
  <c r="L45" i="23"/>
  <c r="L73" i="23"/>
  <c r="L34" i="23"/>
  <c r="L56" i="23"/>
  <c r="L84" i="23"/>
  <c r="L31" i="23"/>
  <c r="L41" i="23"/>
  <c r="L54" i="23"/>
  <c r="L102" i="23"/>
  <c r="H28" i="4"/>
  <c r="M16" i="23"/>
  <c r="L20" i="23"/>
  <c r="L63" i="23"/>
  <c r="L89" i="23"/>
  <c r="L104" i="23"/>
  <c r="M13" i="23"/>
  <c r="L46" i="23"/>
  <c r="L70" i="23"/>
  <c r="L75" i="23"/>
  <c r="L88" i="23"/>
  <c r="L98" i="23"/>
  <c r="M23" i="23"/>
  <c r="M38" i="23"/>
  <c r="M56" i="23"/>
  <c r="N56" i="23" s="1"/>
  <c r="M87" i="23"/>
  <c r="M102" i="23"/>
  <c r="M22" i="23"/>
  <c r="M47" i="23"/>
  <c r="M71" i="23"/>
  <c r="M81" i="23"/>
  <c r="M99" i="23"/>
  <c r="L99" i="23"/>
  <c r="D81" i="1"/>
  <c r="D86" i="1" s="1"/>
  <c r="L13" i="23"/>
  <c r="L15" i="23"/>
  <c r="L17" i="23"/>
  <c r="L19" i="23"/>
  <c r="L21" i="23"/>
  <c r="L23" i="23"/>
  <c r="L30" i="23"/>
  <c r="L32" i="23"/>
  <c r="L37" i="23"/>
  <c r="L39" i="23"/>
  <c r="L48" i="23"/>
  <c r="L53" i="23"/>
  <c r="L55" i="23"/>
  <c r="L62" i="23"/>
  <c r="L64" i="23"/>
  <c r="L69" i="23"/>
  <c r="L71" i="23"/>
  <c r="L78" i="23"/>
  <c r="L80" i="23"/>
  <c r="L85" i="23"/>
  <c r="L87" i="23"/>
  <c r="L94" i="23"/>
  <c r="L96" i="23"/>
  <c r="L101" i="23"/>
  <c r="L103" i="23"/>
  <c r="L26" i="23"/>
  <c r="L28" i="23"/>
  <c r="L33" i="23"/>
  <c r="L35" i="23"/>
  <c r="L42" i="23"/>
  <c r="L44" i="23"/>
  <c r="L49" i="23"/>
  <c r="L51" i="23"/>
  <c r="L58" i="23"/>
  <c r="L60" i="23"/>
  <c r="L65" i="23"/>
  <c r="L67" i="23"/>
  <c r="L74" i="23"/>
  <c r="L76" i="23"/>
  <c r="L81" i="23"/>
  <c r="L83" i="23"/>
  <c r="L90" i="23"/>
  <c r="L92" i="23"/>
  <c r="L97" i="23"/>
  <c r="L107" i="23"/>
  <c r="L105" i="23"/>
  <c r="H79" i="15"/>
  <c r="L15" i="22"/>
  <c r="M11" i="23"/>
  <c r="L11" i="23"/>
  <c r="M100" i="23"/>
  <c r="M41" i="23"/>
  <c r="L50" i="23"/>
  <c r="L25" i="23"/>
  <c r="L82" i="23"/>
  <c r="L36" i="23"/>
  <c r="L14" i="23"/>
  <c r="L100" i="23"/>
  <c r="L43" i="23"/>
  <c r="L57" i="23"/>
  <c r="L108" i="23"/>
  <c r="L52" i="23"/>
  <c r="L110" i="23"/>
  <c r="L29" i="23"/>
  <c r="L106" i="23"/>
  <c r="L95" i="23"/>
  <c r="M85" i="23"/>
  <c r="L77" i="23"/>
  <c r="M44" i="23"/>
  <c r="L59" i="23"/>
  <c r="L16" i="23"/>
  <c r="L68" i="23"/>
  <c r="L47" i="23"/>
  <c r="L72" i="23"/>
  <c r="L22" i="23"/>
  <c r="L86" i="23"/>
  <c r="L24" i="23"/>
  <c r="L79" i="23"/>
  <c r="L27" i="23"/>
  <c r="M44" i="19"/>
  <c r="M86" i="19"/>
  <c r="G16" i="21"/>
  <c r="G19" i="21" s="1"/>
  <c r="H16" i="21" s="1"/>
  <c r="H19" i="21" s="1"/>
  <c r="I16" i="21" s="1"/>
  <c r="I19" i="21" s="1"/>
  <c r="J16" i="21" s="1"/>
  <c r="J19" i="21" s="1"/>
  <c r="K16" i="21" s="1"/>
  <c r="K19" i="21" s="1"/>
  <c r="L16" i="21" s="1"/>
  <c r="L19" i="21" s="1"/>
  <c r="M16" i="21" s="1"/>
  <c r="M19" i="21" s="1"/>
  <c r="N16" i="21" s="1"/>
  <c r="N19" i="21" s="1"/>
  <c r="O16" i="21" s="1"/>
  <c r="O19" i="21" s="1"/>
  <c r="F26" i="21" s="1"/>
  <c r="F29" i="21" s="1"/>
  <c r="G26" i="21" s="1"/>
  <c r="G29" i="21" s="1"/>
  <c r="H26" i="21" s="1"/>
  <c r="H29" i="21" s="1"/>
  <c r="I26" i="21" s="1"/>
  <c r="I29" i="21" s="1"/>
  <c r="J26" i="21" s="1"/>
  <c r="J29" i="21" s="1"/>
  <c r="K26" i="21" s="1"/>
  <c r="K29" i="21" s="1"/>
  <c r="L26" i="21" s="1"/>
  <c r="L29" i="21" s="1"/>
  <c r="M26" i="21" s="1"/>
  <c r="M29" i="21" s="1"/>
  <c r="N26" i="21" s="1"/>
  <c r="N29" i="21" s="1"/>
  <c r="O26" i="21" s="1"/>
  <c r="O29" i="21" s="1"/>
  <c r="I28" i="4"/>
  <c r="M86" i="23"/>
  <c r="M94" i="23"/>
  <c r="M45" i="23"/>
  <c r="M64" i="23"/>
  <c r="H81" i="1"/>
  <c r="H86" i="1" s="1"/>
  <c r="M10" i="22"/>
  <c r="O9" i="22" s="1"/>
  <c r="M127" i="22" s="1"/>
  <c r="C91" i="25"/>
  <c r="J15" i="17"/>
  <c r="H53" i="4"/>
  <c r="F51" i="15"/>
  <c r="F55" i="15"/>
  <c r="F59" i="15"/>
  <c r="F63" i="15"/>
  <c r="F37" i="15"/>
  <c r="F45" i="15"/>
  <c r="F40" i="15"/>
  <c r="F44" i="15"/>
  <c r="F41" i="15"/>
  <c r="F50" i="15"/>
  <c r="F48" i="15"/>
  <c r="F64" i="15"/>
  <c r="I38" i="8"/>
  <c r="I79" i="15"/>
  <c r="K48" i="4"/>
  <c r="L48" i="4" s="1"/>
  <c r="K82" i="17"/>
  <c r="L82" i="17" s="1"/>
  <c r="J57" i="17"/>
  <c r="J59" i="17"/>
  <c r="K59" i="17" s="1"/>
  <c r="K111" i="17" s="1"/>
  <c r="J46" i="27"/>
  <c r="I24" i="1"/>
  <c r="K20" i="17" s="1"/>
  <c r="J17" i="17"/>
  <c r="G49" i="1"/>
  <c r="J42" i="27"/>
  <c r="M58" i="19"/>
  <c r="M107" i="19"/>
  <c r="M65" i="19"/>
  <c r="M80" i="23"/>
  <c r="M65" i="23"/>
  <c r="M108" i="23"/>
  <c r="M63" i="23"/>
  <c r="M27" i="23"/>
  <c r="M75" i="23"/>
  <c r="M37" i="23"/>
  <c r="M59" i="23"/>
  <c r="M34" i="23"/>
  <c r="M36" i="23"/>
  <c r="M110" i="23"/>
  <c r="M70" i="23"/>
  <c r="M49" i="23"/>
  <c r="M96" i="23"/>
  <c r="M78" i="23"/>
  <c r="M68" i="23"/>
  <c r="M35" i="23"/>
  <c r="M17" i="23"/>
  <c r="M97" i="23"/>
  <c r="M74" i="23"/>
  <c r="M51" i="23"/>
  <c r="M33" i="23"/>
  <c r="M15" i="23"/>
  <c r="M90" i="23"/>
  <c r="M46" i="23"/>
  <c r="M42" i="23"/>
  <c r="M62" i="23"/>
  <c r="M19" i="23"/>
  <c r="M88" i="23"/>
  <c r="M39" i="23"/>
  <c r="M30" i="23"/>
  <c r="M58" i="23"/>
  <c r="M24" i="23"/>
  <c r="M106" i="23"/>
  <c r="M83" i="23"/>
  <c r="M57" i="23"/>
  <c r="M21" i="23"/>
  <c r="M79" i="23"/>
  <c r="M91" i="23"/>
  <c r="M73" i="23"/>
  <c r="N73" i="23" s="1"/>
  <c r="M50" i="23"/>
  <c r="M29" i="23"/>
  <c r="M105" i="23"/>
  <c r="M89" i="23"/>
  <c r="N89" i="23" s="1"/>
  <c r="M66" i="23"/>
  <c r="M43" i="23"/>
  <c r="M25" i="23"/>
  <c r="M103" i="23"/>
  <c r="N103" i="23" s="1"/>
  <c r="M82" i="23"/>
  <c r="M54" i="23"/>
  <c r="M18" i="23"/>
  <c r="M77" i="23"/>
  <c r="M12" i="23"/>
  <c r="M101" i="23"/>
  <c r="M55" i="23"/>
  <c r="M20" i="23"/>
  <c r="M84" i="23"/>
  <c r="M40" i="23"/>
  <c r="J53" i="27"/>
  <c r="M95" i="23"/>
  <c r="M67" i="23"/>
  <c r="M52" i="23"/>
  <c r="M60" i="23"/>
  <c r="M98" i="23"/>
  <c r="M72" i="23"/>
  <c r="M104" i="23"/>
  <c r="M93" i="23"/>
  <c r="M76" i="23"/>
  <c r="M53" i="23"/>
  <c r="M32" i="23"/>
  <c r="M14" i="23"/>
  <c r="M92" i="23"/>
  <c r="M69" i="23"/>
  <c r="M48" i="23"/>
  <c r="M28" i="23"/>
  <c r="M61" i="23"/>
  <c r="M26" i="23"/>
  <c r="M31" i="23"/>
  <c r="N8" i="23"/>
  <c r="J28" i="4"/>
  <c r="D74" i="1"/>
  <c r="I29" i="1"/>
  <c r="K28" i="4" s="1"/>
  <c r="H79" i="1"/>
  <c r="H84" i="1" s="1"/>
  <c r="J29" i="4"/>
  <c r="J31" i="4"/>
  <c r="I25" i="1"/>
  <c r="K17" i="17" s="1"/>
  <c r="I81" i="1"/>
  <c r="I86" i="1" s="1"/>
  <c r="I26" i="1"/>
  <c r="J26" i="1" s="1"/>
  <c r="L18" i="4" s="1"/>
  <c r="J18" i="4"/>
  <c r="J17" i="4"/>
  <c r="K17" i="4"/>
  <c r="J16" i="17"/>
  <c r="O27" i="23"/>
  <c r="J38" i="8"/>
  <c r="M105" i="19" l="1"/>
  <c r="M39" i="19"/>
  <c r="M81" i="19"/>
  <c r="M29" i="19"/>
  <c r="M18" i="19"/>
  <c r="M103" i="19"/>
  <c r="M46" i="19"/>
  <c r="M93" i="19"/>
  <c r="M53" i="19"/>
  <c r="M72" i="19"/>
  <c r="M20" i="19"/>
  <c r="M67" i="19"/>
  <c r="M22" i="19"/>
  <c r="M82" i="19"/>
  <c r="N21" i="23"/>
  <c r="N51" i="23"/>
  <c r="N35" i="23"/>
  <c r="M49" i="19"/>
  <c r="M87" i="19"/>
  <c r="M23" i="19"/>
  <c r="M56" i="19"/>
  <c r="M94" i="19"/>
  <c r="M30" i="19"/>
  <c r="M68" i="19"/>
  <c r="M106" i="19"/>
  <c r="M42" i="19"/>
  <c r="M77" i="19"/>
  <c r="M13" i="19"/>
  <c r="M51" i="19"/>
  <c r="M43" i="19"/>
  <c r="M16" i="19"/>
  <c r="M80" i="19"/>
  <c r="M47" i="19"/>
  <c r="M11" i="19"/>
  <c r="M73" i="19"/>
  <c r="F61" i="9"/>
  <c r="F65" i="9" s="1"/>
  <c r="M33" i="19"/>
  <c r="M71" i="19"/>
  <c r="M104" i="19"/>
  <c r="M40" i="19"/>
  <c r="M78" i="19"/>
  <c r="M14" i="19"/>
  <c r="M52" i="19"/>
  <c r="M90" i="19"/>
  <c r="M26" i="19"/>
  <c r="M61" i="19"/>
  <c r="M99" i="19"/>
  <c r="M35" i="19"/>
  <c r="M54" i="19"/>
  <c r="M21" i="19"/>
  <c r="M85" i="19"/>
  <c r="M50" i="19"/>
  <c r="M12" i="19"/>
  <c r="M76" i="19"/>
  <c r="M92" i="19"/>
  <c r="M17" i="19"/>
  <c r="M55" i="19"/>
  <c r="M88" i="19"/>
  <c r="M24" i="19"/>
  <c r="M62" i="19"/>
  <c r="M97" i="19"/>
  <c r="M36" i="19"/>
  <c r="M74" i="19"/>
  <c r="M110" i="19"/>
  <c r="M45" i="19"/>
  <c r="M83" i="19"/>
  <c r="M19" i="19"/>
  <c r="M75" i="19"/>
  <c r="M48" i="19"/>
  <c r="M15" i="19"/>
  <c r="M79" i="19"/>
  <c r="M41" i="19"/>
  <c r="H27" i="17"/>
  <c r="U9" i="22"/>
  <c r="U127" i="22" s="1"/>
  <c r="N81" i="23"/>
  <c r="L86" i="19"/>
  <c r="N86" i="19" s="1"/>
  <c r="L34" i="19"/>
  <c r="F59" i="7"/>
  <c r="G16" i="7" s="1"/>
  <c r="N28" i="23"/>
  <c r="N60" i="23"/>
  <c r="N18" i="23"/>
  <c r="N30" i="23"/>
  <c r="N110" i="23"/>
  <c r="N71" i="23"/>
  <c r="N75" i="23"/>
  <c r="L78" i="19"/>
  <c r="L14" i="19"/>
  <c r="N14" i="19" s="1"/>
  <c r="L55" i="19"/>
  <c r="N55" i="19" s="1"/>
  <c r="F57" i="7"/>
  <c r="G14" i="7" s="1"/>
  <c r="F60" i="7"/>
  <c r="G17" i="7" s="1"/>
  <c r="L56" i="19"/>
  <c r="N56" i="19" s="1"/>
  <c r="N41" i="23"/>
  <c r="N61" i="23"/>
  <c r="N77" i="23"/>
  <c r="N57" i="23"/>
  <c r="N68" i="23"/>
  <c r="L98" i="19"/>
  <c r="L42" i="19"/>
  <c r="N42" i="19" s="1"/>
  <c r="F63" i="8"/>
  <c r="J24" i="1"/>
  <c r="K31" i="4"/>
  <c r="I68" i="1"/>
  <c r="K15" i="17"/>
  <c r="I27" i="17"/>
  <c r="I31" i="17" s="1"/>
  <c r="I38" i="17" s="1"/>
  <c r="Q51" i="2"/>
  <c r="R50" i="2"/>
  <c r="O49" i="2"/>
  <c r="P48" i="2"/>
  <c r="Q47" i="2"/>
  <c r="R44" i="2"/>
  <c r="O43" i="2"/>
  <c r="P42" i="2"/>
  <c r="Q41" i="2"/>
  <c r="R40" i="2"/>
  <c r="O35" i="2"/>
  <c r="P34" i="2"/>
  <c r="Q33" i="2"/>
  <c r="R32" i="2"/>
  <c r="O31" i="2"/>
  <c r="P25" i="2"/>
  <c r="Q24" i="2"/>
  <c r="R23" i="2"/>
  <c r="O22" i="2"/>
  <c r="P21" i="2"/>
  <c r="P50" i="2"/>
  <c r="R48" i="2"/>
  <c r="O47" i="2"/>
  <c r="Q43" i="2"/>
  <c r="Q35" i="2"/>
  <c r="R25" i="2"/>
  <c r="O24" i="2"/>
  <c r="Q22" i="2"/>
  <c r="Q48" i="2"/>
  <c r="P43" i="2"/>
  <c r="R41" i="2"/>
  <c r="O40" i="2"/>
  <c r="Q34" i="2"/>
  <c r="P31" i="2"/>
  <c r="R24" i="2"/>
  <c r="O23" i="2"/>
  <c r="Q21" i="2"/>
  <c r="P51" i="2"/>
  <c r="Q50" i="2"/>
  <c r="R49" i="2"/>
  <c r="O48" i="2"/>
  <c r="P47" i="2"/>
  <c r="Q44" i="2"/>
  <c r="R43" i="2"/>
  <c r="O42" i="2"/>
  <c r="P41" i="2"/>
  <c r="Q40" i="2"/>
  <c r="R35" i="2"/>
  <c r="O34" i="2"/>
  <c r="P33" i="2"/>
  <c r="Q32" i="2"/>
  <c r="R31" i="2"/>
  <c r="O25" i="2"/>
  <c r="P24" i="2"/>
  <c r="Q23" i="2"/>
  <c r="R22" i="2"/>
  <c r="O21" i="2"/>
  <c r="O51" i="2"/>
  <c r="Q49" i="2"/>
  <c r="P44" i="2"/>
  <c r="R42" i="2"/>
  <c r="O41" i="2"/>
  <c r="P40" i="2"/>
  <c r="R34" i="2"/>
  <c r="O33" i="2"/>
  <c r="P32" i="2"/>
  <c r="Q31" i="2"/>
  <c r="P23" i="2"/>
  <c r="R21" i="2"/>
  <c r="R51" i="2"/>
  <c r="O50" i="2"/>
  <c r="P49" i="2"/>
  <c r="R47" i="2"/>
  <c r="O44" i="2"/>
  <c r="Q42" i="2"/>
  <c r="P35" i="2"/>
  <c r="R33" i="2"/>
  <c r="O32" i="2"/>
  <c r="Q25" i="2"/>
  <c r="P22" i="2"/>
  <c r="N91" i="2"/>
  <c r="N80" i="2"/>
  <c r="N76" i="2"/>
  <c r="N65" i="2"/>
  <c r="N50" i="2"/>
  <c r="N44" i="2"/>
  <c r="N40" i="2"/>
  <c r="N32" i="2"/>
  <c r="N23" i="2"/>
  <c r="N78" i="2"/>
  <c r="N63" i="2"/>
  <c r="N42" i="2"/>
  <c r="N34" i="2"/>
  <c r="N21" i="2"/>
  <c r="N77" i="2"/>
  <c r="N66" i="2"/>
  <c r="N51" i="2"/>
  <c r="N47" i="2"/>
  <c r="N33" i="2"/>
  <c r="N90" i="2"/>
  <c r="N79" i="2"/>
  <c r="N75" i="2"/>
  <c r="N64" i="2"/>
  <c r="N49" i="2"/>
  <c r="N43" i="2"/>
  <c r="N35" i="2"/>
  <c r="N31" i="2"/>
  <c r="N22" i="2"/>
  <c r="N89" i="2"/>
  <c r="N67" i="2"/>
  <c r="N48" i="2"/>
  <c r="N25" i="2"/>
  <c r="N88" i="2"/>
  <c r="N41" i="2"/>
  <c r="N24" i="2"/>
  <c r="N18" i="2"/>
  <c r="K18" i="4"/>
  <c r="K16" i="17"/>
  <c r="T56" i="3"/>
  <c r="M93" i="22"/>
  <c r="M38" i="22"/>
  <c r="N14" i="23"/>
  <c r="N55" i="23"/>
  <c r="N83" i="23"/>
  <c r="N86" i="23"/>
  <c r="M17" i="22"/>
  <c r="N38" i="23"/>
  <c r="M103" i="22"/>
  <c r="N69" i="23"/>
  <c r="N53" i="23"/>
  <c r="N49" i="23"/>
  <c r="N17" i="23"/>
  <c r="N96" i="23"/>
  <c r="N48" i="23"/>
  <c r="N43" i="23"/>
  <c r="J90" i="2"/>
  <c r="P90" i="2" s="1"/>
  <c r="O90" i="2"/>
  <c r="J92" i="4"/>
  <c r="O89" i="2"/>
  <c r="J80" i="2"/>
  <c r="O80" i="2"/>
  <c r="J76" i="2"/>
  <c r="P76" i="2" s="1"/>
  <c r="O76" i="2"/>
  <c r="J66" i="2"/>
  <c r="O66" i="2"/>
  <c r="J77" i="2"/>
  <c r="O77" i="2"/>
  <c r="J63" i="2"/>
  <c r="O63" i="2"/>
  <c r="J88" i="2"/>
  <c r="P88" i="2" s="1"/>
  <c r="O88" i="2"/>
  <c r="J79" i="2"/>
  <c r="P79" i="2" s="1"/>
  <c r="O79" i="2"/>
  <c r="J65" i="2"/>
  <c r="O65" i="2"/>
  <c r="J67" i="2"/>
  <c r="O67" i="2"/>
  <c r="J90" i="4"/>
  <c r="O91" i="2"/>
  <c r="J78" i="2"/>
  <c r="O78" i="2"/>
  <c r="G64" i="8"/>
  <c r="J64" i="2"/>
  <c r="O64" i="2"/>
  <c r="K57" i="17"/>
  <c r="J93" i="4"/>
  <c r="I51" i="17"/>
  <c r="J27" i="17"/>
  <c r="J31" i="17" s="1"/>
  <c r="J38" i="17" s="1"/>
  <c r="H18" i="17"/>
  <c r="K26" i="2"/>
  <c r="J26" i="2"/>
  <c r="I115" i="2"/>
  <c r="I82" i="2"/>
  <c r="I69" i="17"/>
  <c r="N9" i="2"/>
  <c r="J91" i="2"/>
  <c r="H9" i="4"/>
  <c r="E8" i="3"/>
  <c r="N85" i="23"/>
  <c r="G57" i="7"/>
  <c r="H14" i="7" s="1"/>
  <c r="H57" i="7" s="1"/>
  <c r="I14" i="7" s="1"/>
  <c r="I57" i="7" s="1"/>
  <c r="J14" i="7" s="1"/>
  <c r="J57" i="7" s="1"/>
  <c r="G60" i="7"/>
  <c r="H17" i="7" s="1"/>
  <c r="H60" i="7" s="1"/>
  <c r="I17" i="7" s="1"/>
  <c r="I60" i="7" s="1"/>
  <c r="J17" i="7" s="1"/>
  <c r="J60" i="7" s="1"/>
  <c r="N93" i="23"/>
  <c r="N25" i="23"/>
  <c r="N97" i="23"/>
  <c r="R9" i="22"/>
  <c r="M82" i="22"/>
  <c r="M56" i="22"/>
  <c r="M80" i="22"/>
  <c r="M125" i="22"/>
  <c r="M48" i="22"/>
  <c r="M123" i="22"/>
  <c r="M111" i="22"/>
  <c r="M115" i="22"/>
  <c r="M31" i="22"/>
  <c r="N52" i="23"/>
  <c r="N63" i="23"/>
  <c r="U131" i="22"/>
  <c r="M131" i="22"/>
  <c r="M24" i="22"/>
  <c r="M36" i="22"/>
  <c r="M136" i="22"/>
  <c r="N95" i="23"/>
  <c r="N59" i="23"/>
  <c r="N65" i="23"/>
  <c r="N16" i="23"/>
  <c r="N104" i="23"/>
  <c r="N36" i="23"/>
  <c r="N34" i="23"/>
  <c r="N11" i="23"/>
  <c r="O11" i="23" s="1"/>
  <c r="N99" i="23"/>
  <c r="N13" i="23"/>
  <c r="M137" i="22"/>
  <c r="M135" i="22"/>
  <c r="J25" i="1"/>
  <c r="L17" i="17" s="1"/>
  <c r="N87" i="23"/>
  <c r="N45" i="23"/>
  <c r="M55" i="22"/>
  <c r="N22" i="19"/>
  <c r="K109" i="17"/>
  <c r="L57" i="17"/>
  <c r="I91" i="17"/>
  <c r="J22" i="17"/>
  <c r="K22" i="17" s="1"/>
  <c r="L22" i="17" s="1"/>
  <c r="I24" i="17"/>
  <c r="J13" i="3"/>
  <c r="G34" i="15" s="1"/>
  <c r="U44" i="22"/>
  <c r="J111" i="17"/>
  <c r="G69" i="9"/>
  <c r="N92" i="23"/>
  <c r="N76" i="23"/>
  <c r="N98" i="23"/>
  <c r="N58" i="23"/>
  <c r="N46" i="23"/>
  <c r="N78" i="19"/>
  <c r="Q8" i="3"/>
  <c r="L106" i="19"/>
  <c r="N106" i="19" s="1"/>
  <c r="L64" i="19"/>
  <c r="J47" i="17"/>
  <c r="K47" i="17" s="1"/>
  <c r="L47" i="17" s="1"/>
  <c r="H42" i="9"/>
  <c r="I42" i="9" s="1"/>
  <c r="G43" i="9"/>
  <c r="J58" i="17"/>
  <c r="I110" i="17"/>
  <c r="J91" i="4"/>
  <c r="J72" i="17"/>
  <c r="H34" i="9"/>
  <c r="I34" i="9" s="1"/>
  <c r="G36" i="9"/>
  <c r="G37" i="9" s="1"/>
  <c r="J80" i="17"/>
  <c r="I109" i="17"/>
  <c r="I63" i="17"/>
  <c r="J109" i="17"/>
  <c r="J68" i="1"/>
  <c r="L20" i="17"/>
  <c r="H68" i="9"/>
  <c r="O128" i="22"/>
  <c r="N94" i="23"/>
  <c r="G17" i="1"/>
  <c r="G18" i="1" s="1"/>
  <c r="H9" i="17"/>
  <c r="K107" i="4"/>
  <c r="H61" i="9"/>
  <c r="H65" i="9" s="1"/>
  <c r="L23" i="19"/>
  <c r="N23" i="19" s="1"/>
  <c r="L24" i="19"/>
  <c r="N24" i="19" s="1"/>
  <c r="L46" i="19"/>
  <c r="N46" i="19" s="1"/>
  <c r="L66" i="19"/>
  <c r="L88" i="19"/>
  <c r="N88" i="19" s="1"/>
  <c r="N8" i="19"/>
  <c r="L32" i="19"/>
  <c r="L54" i="19"/>
  <c r="N54" i="19" s="1"/>
  <c r="L74" i="19"/>
  <c r="N74" i="19" s="1"/>
  <c r="L96" i="19"/>
  <c r="N64" i="23"/>
  <c r="M33" i="22"/>
  <c r="O57" i="22"/>
  <c r="M57" i="22"/>
  <c r="M71" i="22"/>
  <c r="M39" i="22"/>
  <c r="M84" i="22"/>
  <c r="M112" i="22"/>
  <c r="N26" i="23"/>
  <c r="N72" i="23"/>
  <c r="N67" i="23"/>
  <c r="N84" i="23"/>
  <c r="N54" i="23"/>
  <c r="N29" i="23"/>
  <c r="N79" i="23"/>
  <c r="N106" i="23"/>
  <c r="N39" i="23"/>
  <c r="N62" i="23"/>
  <c r="N15" i="23"/>
  <c r="N78" i="23"/>
  <c r="N37" i="23"/>
  <c r="N80" i="23"/>
  <c r="L53" i="4"/>
  <c r="N22" i="23"/>
  <c r="N102" i="23"/>
  <c r="I117" i="2"/>
  <c r="F19" i="9" s="1"/>
  <c r="F56" i="7"/>
  <c r="G13" i="7" s="1"/>
  <c r="G56" i="7" s="1"/>
  <c r="H13" i="7" s="1"/>
  <c r="H56" i="7" s="1"/>
  <c r="I13" i="7" s="1"/>
  <c r="I56" i="7" s="1"/>
  <c r="J13" i="7" s="1"/>
  <c r="J56" i="7" s="1"/>
  <c r="I36" i="17"/>
  <c r="H28" i="2"/>
  <c r="H45" i="3"/>
  <c r="M13" i="28"/>
  <c r="U13" i="28" s="1"/>
  <c r="H22" i="3"/>
  <c r="H28" i="3"/>
  <c r="H46" i="3"/>
  <c r="H35" i="3"/>
  <c r="H31" i="3"/>
  <c r="H30" i="3"/>
  <c r="H17" i="3"/>
  <c r="H33" i="3"/>
  <c r="H29" i="3"/>
  <c r="H40" i="3"/>
  <c r="H18" i="3"/>
  <c r="L52" i="27"/>
  <c r="H27" i="3"/>
  <c r="H47" i="3"/>
  <c r="H25" i="3"/>
  <c r="H15" i="3"/>
  <c r="H41" i="3"/>
  <c r="H37" i="3"/>
  <c r="H21" i="3"/>
  <c r="H23" i="3"/>
  <c r="H43" i="3"/>
  <c r="H42" i="3"/>
  <c r="H16" i="3"/>
  <c r="H32" i="3"/>
  <c r="H52" i="27"/>
  <c r="H38" i="3"/>
  <c r="H34" i="3"/>
  <c r="H14" i="3"/>
  <c r="H20" i="3"/>
  <c r="H36" i="3"/>
  <c r="H39" i="3"/>
  <c r="H44" i="3"/>
  <c r="H24" i="3"/>
  <c r="H51" i="27"/>
  <c r="H19" i="3"/>
  <c r="P52" i="27"/>
  <c r="P51" i="27"/>
  <c r="L51" i="27"/>
  <c r="R27" i="23"/>
  <c r="Q27" i="23"/>
  <c r="N100" i="23"/>
  <c r="F34" i="15"/>
  <c r="G13" i="3"/>
  <c r="H13" i="3" s="1"/>
  <c r="J14" i="3"/>
  <c r="J19" i="3"/>
  <c r="J22" i="3"/>
  <c r="J29" i="3"/>
  <c r="J32" i="3"/>
  <c r="G53" i="15" s="1"/>
  <c r="J37" i="3"/>
  <c r="G58" i="15" s="1"/>
  <c r="J40" i="3"/>
  <c r="J47" i="3"/>
  <c r="J38" i="3"/>
  <c r="J16" i="3"/>
  <c r="G37" i="15" s="1"/>
  <c r="J21" i="3"/>
  <c r="J24" i="3"/>
  <c r="J31" i="3"/>
  <c r="J34" i="3"/>
  <c r="G55" i="15" s="1"/>
  <c r="J39" i="3"/>
  <c r="J42" i="3"/>
  <c r="J43" i="3"/>
  <c r="J45" i="3"/>
  <c r="J15" i="3"/>
  <c r="J18" i="3"/>
  <c r="G39" i="15" s="1"/>
  <c r="J23" i="3"/>
  <c r="G44" i="15" s="1"/>
  <c r="J25" i="3"/>
  <c r="J28" i="3"/>
  <c r="G49" i="15" s="1"/>
  <c r="J33" i="3"/>
  <c r="J36" i="3"/>
  <c r="G57" i="15" s="1"/>
  <c r="J41" i="3"/>
  <c r="J44" i="3"/>
  <c r="J46" i="3"/>
  <c r="J35" i="3"/>
  <c r="J17" i="3"/>
  <c r="G38" i="15" s="1"/>
  <c r="J20" i="3"/>
  <c r="J27" i="3"/>
  <c r="J30" i="3"/>
  <c r="I53" i="4"/>
  <c r="K53" i="4"/>
  <c r="J53" i="4"/>
  <c r="K131" i="4"/>
  <c r="I25" i="8" s="1"/>
  <c r="H77" i="15" s="1"/>
  <c r="J76" i="4"/>
  <c r="J173" i="4"/>
  <c r="I70" i="4"/>
  <c r="H194" i="4" s="1"/>
  <c r="K53" i="27"/>
  <c r="L53" i="27" s="1"/>
  <c r="K47" i="27"/>
  <c r="L47" i="27" s="1"/>
  <c r="O32" i="27"/>
  <c r="P32" i="27" s="1"/>
  <c r="K50" i="27"/>
  <c r="L50" i="27" s="1"/>
  <c r="K38" i="27"/>
  <c r="L38" i="27" s="1"/>
  <c r="K21" i="27"/>
  <c r="L21" i="27" s="1"/>
  <c r="K49" i="27"/>
  <c r="L49" i="27" s="1"/>
  <c r="K54" i="27"/>
  <c r="L54" i="27" s="1"/>
  <c r="K28" i="27"/>
  <c r="L28" i="27" s="1"/>
  <c r="N26" i="27"/>
  <c r="K26" i="27"/>
  <c r="K37" i="27"/>
  <c r="L37" i="27" s="1"/>
  <c r="N41" i="27"/>
  <c r="K41" i="27"/>
  <c r="L41" i="27" s="1"/>
  <c r="G54" i="27"/>
  <c r="H54" i="27" s="1"/>
  <c r="G50" i="27"/>
  <c r="H50" i="27" s="1"/>
  <c r="G48" i="27"/>
  <c r="H48" i="27" s="1"/>
  <c r="G46" i="27"/>
  <c r="H46" i="27" s="1"/>
  <c r="G44" i="27"/>
  <c r="H44" i="27" s="1"/>
  <c r="G42" i="27"/>
  <c r="H42" i="27" s="1"/>
  <c r="G40" i="27"/>
  <c r="H40" i="27" s="1"/>
  <c r="G38" i="27"/>
  <c r="H38" i="27" s="1"/>
  <c r="G36" i="27"/>
  <c r="H36" i="27" s="1"/>
  <c r="G34" i="27"/>
  <c r="H34" i="27" s="1"/>
  <c r="J31" i="27"/>
  <c r="K31" i="27" s="1"/>
  <c r="L31" i="27" s="1"/>
  <c r="G31" i="27"/>
  <c r="H31" i="27" s="1"/>
  <c r="G29" i="27"/>
  <c r="H29" i="27" s="1"/>
  <c r="J27" i="27"/>
  <c r="K27" i="27" s="1"/>
  <c r="G27" i="27"/>
  <c r="H27" i="27" s="1"/>
  <c r="G25" i="27"/>
  <c r="H25" i="27" s="1"/>
  <c r="J23" i="27"/>
  <c r="K23" i="27" s="1"/>
  <c r="G23" i="27"/>
  <c r="H23" i="27" s="1"/>
  <c r="G21" i="27"/>
  <c r="H21" i="27" s="1"/>
  <c r="O21" i="27"/>
  <c r="P21" i="27" s="1"/>
  <c r="O28" i="27"/>
  <c r="P28" i="27" s="1"/>
  <c r="N22" i="27"/>
  <c r="K22" i="27"/>
  <c r="K42" i="27"/>
  <c r="L42" i="27" s="1"/>
  <c r="K46" i="27"/>
  <c r="L46" i="27" s="1"/>
  <c r="N29" i="27"/>
  <c r="K29" i="27"/>
  <c r="L29" i="27" s="1"/>
  <c r="N25" i="27"/>
  <c r="K25" i="27"/>
  <c r="K48" i="27"/>
  <c r="L48" i="27" s="1"/>
  <c r="N36" i="27"/>
  <c r="K36" i="27"/>
  <c r="L36" i="27" s="1"/>
  <c r="N44" i="27"/>
  <c r="K44" i="27"/>
  <c r="L44" i="27" s="1"/>
  <c r="N24" i="27"/>
  <c r="K24" i="27"/>
  <c r="L24" i="27" s="1"/>
  <c r="K32" i="27"/>
  <c r="L32" i="27" s="1"/>
  <c r="N34" i="27"/>
  <c r="K34" i="27"/>
  <c r="L34" i="27" s="1"/>
  <c r="N45" i="27"/>
  <c r="K45" i="27"/>
  <c r="L45" i="27" s="1"/>
  <c r="G53" i="27"/>
  <c r="H53" i="27" s="1"/>
  <c r="G49" i="27"/>
  <c r="H49" i="27" s="1"/>
  <c r="G47" i="27"/>
  <c r="H47" i="27" s="1"/>
  <c r="G45" i="27"/>
  <c r="H45" i="27" s="1"/>
  <c r="J43" i="27"/>
  <c r="K43" i="27" s="1"/>
  <c r="L43" i="27" s="1"/>
  <c r="G43" i="27"/>
  <c r="H43" i="27" s="1"/>
  <c r="G41" i="27"/>
  <c r="H41" i="27" s="1"/>
  <c r="J39" i="27"/>
  <c r="K39" i="27" s="1"/>
  <c r="G39" i="27"/>
  <c r="H39" i="27" s="1"/>
  <c r="G37" i="27"/>
  <c r="H37" i="27" s="1"/>
  <c r="J35" i="27"/>
  <c r="G35" i="27"/>
  <c r="H35" i="27" s="1"/>
  <c r="G32" i="27"/>
  <c r="H32" i="27" s="1"/>
  <c r="J30" i="27"/>
  <c r="K30" i="27" s="1"/>
  <c r="L30" i="27" s="1"/>
  <c r="G30" i="27"/>
  <c r="H30" i="27" s="1"/>
  <c r="G28" i="27"/>
  <c r="H28" i="27" s="1"/>
  <c r="G26" i="27"/>
  <c r="H26" i="27" s="1"/>
  <c r="G24" i="27"/>
  <c r="H24" i="27" s="1"/>
  <c r="G22" i="27"/>
  <c r="H22" i="27" s="1"/>
  <c r="J20" i="27"/>
  <c r="K20" i="27" s="1"/>
  <c r="G20" i="27"/>
  <c r="H20" i="27" s="1"/>
  <c r="N47" i="23"/>
  <c r="N23" i="23"/>
  <c r="G61" i="9"/>
  <c r="G65" i="9" s="1"/>
  <c r="G66" i="9" s="1"/>
  <c r="U81" i="22"/>
  <c r="U140" i="22"/>
  <c r="L9" i="2"/>
  <c r="L8" i="17" s="1"/>
  <c r="N31" i="23"/>
  <c r="N32" i="23"/>
  <c r="N40" i="23"/>
  <c r="N20" i="23"/>
  <c r="N101" i="23"/>
  <c r="L26" i="27"/>
  <c r="N82" i="23"/>
  <c r="N66" i="23"/>
  <c r="N105" i="23"/>
  <c r="N50" i="23"/>
  <c r="N91" i="23"/>
  <c r="N24" i="23"/>
  <c r="N88" i="23"/>
  <c r="N19" i="23"/>
  <c r="N42" i="23"/>
  <c r="N90" i="23"/>
  <c r="N33" i="23"/>
  <c r="N74" i="23"/>
  <c r="N70" i="23"/>
  <c r="N27" i="23"/>
  <c r="N108" i="23"/>
  <c r="I61" i="9"/>
  <c r="I65" i="9" s="1"/>
  <c r="I66" i="9" s="1"/>
  <c r="G59" i="7"/>
  <c r="H16" i="7" s="1"/>
  <c r="H59" i="7" s="1"/>
  <c r="J9" i="2"/>
  <c r="J8" i="17" s="1"/>
  <c r="R104" i="22"/>
  <c r="H8" i="17"/>
  <c r="J89" i="2"/>
  <c r="P89" i="2" s="1"/>
  <c r="I8" i="17"/>
  <c r="I116" i="2"/>
  <c r="F16" i="9" s="1"/>
  <c r="J75" i="2"/>
  <c r="P75" i="2" s="1"/>
  <c r="K76" i="2"/>
  <c r="J116" i="2"/>
  <c r="I69" i="2"/>
  <c r="I114" i="2" s="1"/>
  <c r="Q9" i="2"/>
  <c r="K77" i="2"/>
  <c r="I71" i="17"/>
  <c r="J70" i="4"/>
  <c r="K64" i="4"/>
  <c r="L59" i="17"/>
  <c r="L111" i="17" s="1"/>
  <c r="I68" i="9"/>
  <c r="H202" i="4"/>
  <c r="N44" i="23"/>
  <c r="U59" i="22"/>
  <c r="N37" i="27"/>
  <c r="U99" i="22"/>
  <c r="H102" i="4"/>
  <c r="F8" i="8"/>
  <c r="H29" i="2"/>
  <c r="N29" i="2" s="1"/>
  <c r="E106" i="25"/>
  <c r="E107" i="25" s="1"/>
  <c r="E108" i="25" s="1"/>
  <c r="O42" i="22"/>
  <c r="O34" i="22"/>
  <c r="O74" i="22"/>
  <c r="O54" i="22"/>
  <c r="O92" i="22"/>
  <c r="K70" i="17"/>
  <c r="K93" i="4"/>
  <c r="K90" i="2"/>
  <c r="Q90" i="2" s="1"/>
  <c r="J69" i="17"/>
  <c r="L131" i="4"/>
  <c r="K173" i="4"/>
  <c r="L137" i="4"/>
  <c r="L173" i="4" s="1"/>
  <c r="K33" i="17"/>
  <c r="J36" i="17"/>
  <c r="K24" i="4"/>
  <c r="H17" i="2"/>
  <c r="N17" i="2" s="1"/>
  <c r="I18" i="2"/>
  <c r="O18" i="2" s="1"/>
  <c r="J18" i="2"/>
  <c r="P18" i="2" s="1"/>
  <c r="O119" i="22"/>
  <c r="O123" i="22"/>
  <c r="X56" i="3"/>
  <c r="L17" i="4"/>
  <c r="L31" i="4"/>
  <c r="I79" i="1"/>
  <c r="I84" i="1" s="1"/>
  <c r="L89" i="17"/>
  <c r="J29" i="1"/>
  <c r="L28" i="4" s="1"/>
  <c r="K29" i="4"/>
  <c r="J71" i="17"/>
  <c r="K88" i="2"/>
  <c r="Q88" i="2" s="1"/>
  <c r="O139" i="22"/>
  <c r="R81" i="22"/>
  <c r="H38" i="1"/>
  <c r="H80" i="1" s="1"/>
  <c r="H85" i="1" s="1"/>
  <c r="H37" i="1"/>
  <c r="H69" i="1" s="1"/>
  <c r="H74" i="1" s="1"/>
  <c r="J131" i="4"/>
  <c r="H25" i="8" s="1"/>
  <c r="G77" i="15" s="1"/>
  <c r="I41" i="1"/>
  <c r="J24" i="17"/>
  <c r="U51" i="22"/>
  <c r="U101" i="22"/>
  <c r="U108" i="22"/>
  <c r="U92" i="22"/>
  <c r="U136" i="22"/>
  <c r="U95" i="22"/>
  <c r="U29" i="22"/>
  <c r="R85" i="22"/>
  <c r="M50" i="22"/>
  <c r="O132" i="22"/>
  <c r="M73" i="22"/>
  <c r="M129" i="22"/>
  <c r="M18" i="22"/>
  <c r="M130" i="22"/>
  <c r="M37" i="22"/>
  <c r="M90" i="22"/>
  <c r="M77" i="22"/>
  <c r="M110" i="22"/>
  <c r="M51" i="22"/>
  <c r="M30" i="22"/>
  <c r="M95" i="22"/>
  <c r="O50" i="22"/>
  <c r="O78" i="22"/>
  <c r="O140" i="22"/>
  <c r="M99" i="22"/>
  <c r="M66" i="22"/>
  <c r="M76" i="22"/>
  <c r="M27" i="22"/>
  <c r="M100" i="22"/>
  <c r="O100" i="22"/>
  <c r="O73" i="22"/>
  <c r="M21" i="22"/>
  <c r="M114" i="22"/>
  <c r="O26" i="22"/>
  <c r="M120" i="22"/>
  <c r="O22" i="22"/>
  <c r="M47" i="22"/>
  <c r="M22" i="22"/>
  <c r="M79" i="22"/>
  <c r="M108" i="22"/>
  <c r="M41" i="22"/>
  <c r="M132" i="22"/>
  <c r="M58" i="22"/>
  <c r="M102" i="22"/>
  <c r="O91" i="22"/>
  <c r="U16" i="22"/>
  <c r="U27" i="22"/>
  <c r="U48" i="22"/>
  <c r="U62" i="22"/>
  <c r="U94" i="22"/>
  <c r="U22" i="22"/>
  <c r="U77" i="22"/>
  <c r="R87" i="22"/>
  <c r="O66" i="22"/>
  <c r="O49" i="22"/>
  <c r="O69" i="22"/>
  <c r="O29" i="22"/>
  <c r="M65" i="22"/>
  <c r="O41" i="22"/>
  <c r="O116" i="22"/>
  <c r="M16" i="22"/>
  <c r="M60" i="22"/>
  <c r="M69" i="22"/>
  <c r="O70" i="22"/>
  <c r="M124" i="22"/>
  <c r="M118" i="22"/>
  <c r="M89" i="22"/>
  <c r="M98" i="22"/>
  <c r="M83" i="22"/>
  <c r="O103" i="22"/>
  <c r="O61" i="22"/>
  <c r="O58" i="22"/>
  <c r="M53" i="22"/>
  <c r="O124" i="22"/>
  <c r="M29" i="22"/>
  <c r="M133" i="22"/>
  <c r="M20" i="22"/>
  <c r="M113" i="22"/>
  <c r="O45" i="22"/>
  <c r="M109" i="22"/>
  <c r="M119" i="22"/>
  <c r="O81" i="22"/>
  <c r="M139" i="22"/>
  <c r="M140" i="22"/>
  <c r="M26" i="22"/>
  <c r="M61" i="22"/>
  <c r="M43" i="22"/>
  <c r="O33" i="22"/>
  <c r="M62" i="22"/>
  <c r="O131" i="22"/>
  <c r="U105" i="22"/>
  <c r="U96" i="22"/>
  <c r="U21" i="22"/>
  <c r="U73" i="22"/>
  <c r="U112" i="22"/>
  <c r="U72" i="22"/>
  <c r="U54" i="22"/>
  <c r="R65" i="22"/>
  <c r="O111" i="22"/>
  <c r="P9" i="22"/>
  <c r="P132" i="22" s="1"/>
  <c r="M70" i="22"/>
  <c r="M46" i="22"/>
  <c r="M94" i="22"/>
  <c r="O25" i="22"/>
  <c r="M122" i="22"/>
  <c r="M78" i="22"/>
  <c r="M121" i="22"/>
  <c r="Q9" i="22"/>
  <c r="Q71" i="22" s="1"/>
  <c r="M19" i="22"/>
  <c r="O85" i="22"/>
  <c r="M97" i="22"/>
  <c r="O53" i="22"/>
  <c r="M28" i="22"/>
  <c r="M59" i="22"/>
  <c r="M104" i="22"/>
  <c r="M34" i="22"/>
  <c r="M40" i="22"/>
  <c r="M126" i="22"/>
  <c r="O77" i="22"/>
  <c r="M107" i="22"/>
  <c r="M74" i="22"/>
  <c r="M86" i="22"/>
  <c r="M45" i="22"/>
  <c r="M64" i="22"/>
  <c r="M54" i="22"/>
  <c r="M105" i="22"/>
  <c r="M101" i="22"/>
  <c r="O127" i="22"/>
  <c r="M87" i="22"/>
  <c r="M92" i="22"/>
  <c r="O21" i="22"/>
  <c r="M81" i="22"/>
  <c r="M91" i="22"/>
  <c r="M85" i="22"/>
  <c r="O107" i="22"/>
  <c r="G59" i="1"/>
  <c r="H59" i="1" s="1"/>
  <c r="I59" i="1" s="1"/>
  <c r="J59" i="1" s="1"/>
  <c r="F8" i="9"/>
  <c r="G8" i="9" s="1"/>
  <c r="H8" i="9" s="1"/>
  <c r="I8" i="9" s="1"/>
  <c r="I105" i="17"/>
  <c r="I111" i="2"/>
  <c r="I8" i="4"/>
  <c r="I10" i="4" s="1"/>
  <c r="I91" i="25"/>
  <c r="R136" i="22"/>
  <c r="R119" i="22"/>
  <c r="R17" i="22"/>
  <c r="R132" i="22"/>
  <c r="R38" i="22"/>
  <c r="R131" i="22"/>
  <c r="R123" i="22"/>
  <c r="R62" i="22"/>
  <c r="R116" i="22"/>
  <c r="R74" i="22"/>
  <c r="U49" i="22"/>
  <c r="U50" i="22"/>
  <c r="U132" i="22"/>
  <c r="U31" i="22"/>
  <c r="U43" i="22"/>
  <c r="U90" i="22"/>
  <c r="U71" i="22"/>
  <c r="U82" i="22"/>
  <c r="U111" i="22"/>
  <c r="R120" i="22"/>
  <c r="R50" i="22"/>
  <c r="R135" i="22"/>
  <c r="R103" i="22"/>
  <c r="H27" i="15"/>
  <c r="J18" i="17"/>
  <c r="K79" i="2"/>
  <c r="Q79" i="2" s="1"/>
  <c r="G73" i="1"/>
  <c r="I26" i="15"/>
  <c r="L18" i="2"/>
  <c r="R18" i="2" s="1"/>
  <c r="H26" i="15"/>
  <c r="K18" i="2"/>
  <c r="Q18" i="2" s="1"/>
  <c r="J111" i="4"/>
  <c r="G53" i="9"/>
  <c r="G55" i="9" s="1"/>
  <c r="K111" i="4"/>
  <c r="H53" i="9"/>
  <c r="L111" i="4"/>
  <c r="I53" i="9"/>
  <c r="I111" i="4"/>
  <c r="F53" i="9"/>
  <c r="F55" i="9" s="1"/>
  <c r="J30" i="2"/>
  <c r="P30" i="2" s="1"/>
  <c r="F84" i="1"/>
  <c r="H73" i="1"/>
  <c r="J73" i="1"/>
  <c r="I73" i="1"/>
  <c r="F73" i="1"/>
  <c r="F44" i="9"/>
  <c r="I72" i="9"/>
  <c r="I40" i="9"/>
  <c r="I33" i="9"/>
  <c r="I36" i="9" s="1"/>
  <c r="H36" i="9"/>
  <c r="F37" i="9"/>
  <c r="J51" i="17"/>
  <c r="L49" i="17"/>
  <c r="L51" i="17" s="1"/>
  <c r="K51" i="17"/>
  <c r="K61" i="17"/>
  <c r="H201" i="4"/>
  <c r="G25" i="8"/>
  <c r="F77" i="15" s="1"/>
  <c r="U35" i="22"/>
  <c r="U80" i="22"/>
  <c r="U61" i="22"/>
  <c r="U93" i="22"/>
  <c r="U38" i="22"/>
  <c r="U57" i="22"/>
  <c r="U128" i="22"/>
  <c r="U63" i="22"/>
  <c r="U135" i="22"/>
  <c r="U114" i="22"/>
  <c r="U75" i="22"/>
  <c r="U84" i="22"/>
  <c r="R115" i="22"/>
  <c r="R34" i="22"/>
  <c r="R57" i="22"/>
  <c r="X9" i="22"/>
  <c r="X99" i="22" s="1"/>
  <c r="R53" i="22"/>
  <c r="R30" i="22"/>
  <c r="F66" i="9"/>
  <c r="O78" i="23"/>
  <c r="Q78" i="23" s="1"/>
  <c r="N109" i="23"/>
  <c r="I18" i="17"/>
  <c r="U134" i="22"/>
  <c r="U64" i="22"/>
  <c r="U65" i="22"/>
  <c r="U78" i="22"/>
  <c r="U125" i="22"/>
  <c r="U107" i="22"/>
  <c r="U15" i="22"/>
  <c r="F26" i="7" s="1"/>
  <c r="F29" i="7" s="1"/>
  <c r="U74" i="22"/>
  <c r="U25" i="22"/>
  <c r="U142" i="22"/>
  <c r="U30" i="22"/>
  <c r="U116" i="22"/>
  <c r="U119" i="22"/>
  <c r="U138" i="22"/>
  <c r="U66" i="22"/>
  <c r="U39" i="22"/>
  <c r="R91" i="22"/>
  <c r="R49" i="22"/>
  <c r="R29" i="22"/>
  <c r="R37" i="22"/>
  <c r="R45" i="22"/>
  <c r="R100" i="22"/>
  <c r="R46" i="22"/>
  <c r="R124" i="22"/>
  <c r="J106" i="25"/>
  <c r="J107" i="25" s="1"/>
  <c r="U98" i="22"/>
  <c r="U110" i="22"/>
  <c r="U120" i="22"/>
  <c r="U141" i="22"/>
  <c r="U20" i="22"/>
  <c r="U76" i="22"/>
  <c r="U122" i="22"/>
  <c r="U130" i="22"/>
  <c r="U56" i="22"/>
  <c r="U24" i="22"/>
  <c r="U46" i="22"/>
  <c r="U102" i="22"/>
  <c r="U52" i="22"/>
  <c r="U55" i="22"/>
  <c r="U58" i="22"/>
  <c r="U89" i="22"/>
  <c r="U28" i="22"/>
  <c r="U83" i="22"/>
  <c r="U34" i="22"/>
  <c r="U67" i="22"/>
  <c r="U18" i="22"/>
  <c r="U37" i="22"/>
  <c r="U19" i="22"/>
  <c r="U139" i="22"/>
  <c r="U86" i="22"/>
  <c r="U33" i="22"/>
  <c r="U133" i="22"/>
  <c r="U69" i="22"/>
  <c r="U36" i="22"/>
  <c r="U23" i="22"/>
  <c r="U103" i="22"/>
  <c r="U126" i="22"/>
  <c r="R128" i="22"/>
  <c r="R88" i="22"/>
  <c r="R99" i="22"/>
  <c r="R107" i="22"/>
  <c r="R70" i="22"/>
  <c r="R69" i="22"/>
  <c r="R77" i="22"/>
  <c r="R26" i="22"/>
  <c r="R21" i="22"/>
  <c r="R54" i="22"/>
  <c r="R41" i="22"/>
  <c r="R66" i="22"/>
  <c r="R127" i="22"/>
  <c r="R95" i="22"/>
  <c r="R78" i="22"/>
  <c r="R58" i="22"/>
  <c r="O101" i="23"/>
  <c r="Q101" i="23" s="1"/>
  <c r="O49" i="23"/>
  <c r="K105" i="25"/>
  <c r="F106" i="25"/>
  <c r="E24" i="25"/>
  <c r="E26" i="25"/>
  <c r="I29" i="2" s="1"/>
  <c r="O29" i="2" s="1"/>
  <c r="I30" i="2"/>
  <c r="O30" i="2" s="1"/>
  <c r="U85" i="22"/>
  <c r="U137" i="22"/>
  <c r="U60" i="22"/>
  <c r="U129" i="22"/>
  <c r="U118" i="22"/>
  <c r="U40" i="22"/>
  <c r="U123" i="22"/>
  <c r="U88" i="22"/>
  <c r="U106" i="22"/>
  <c r="U109" i="22"/>
  <c r="U121" i="22"/>
  <c r="U113" i="22"/>
  <c r="U68" i="22"/>
  <c r="U53" i="22"/>
  <c r="U115" i="22"/>
  <c r="U17" i="22"/>
  <c r="U32" i="22"/>
  <c r="U70" i="22"/>
  <c r="U117" i="22"/>
  <c r="U47" i="22"/>
  <c r="U79" i="22"/>
  <c r="U45" i="22"/>
  <c r="U91" i="22"/>
  <c r="U87" i="22"/>
  <c r="U42" i="22"/>
  <c r="U41" i="22"/>
  <c r="U124" i="22"/>
  <c r="U104" i="22"/>
  <c r="U100" i="22"/>
  <c r="U26" i="22"/>
  <c r="U97" i="22"/>
  <c r="R96" i="22"/>
  <c r="R112" i="22"/>
  <c r="R139" i="22"/>
  <c r="R111" i="22"/>
  <c r="R73" i="22"/>
  <c r="R82" i="22"/>
  <c r="R61" i="22"/>
  <c r="R25" i="22"/>
  <c r="R92" i="22"/>
  <c r="R108" i="22"/>
  <c r="R15" i="22"/>
  <c r="I37" i="7" s="1"/>
  <c r="I73" i="9" s="1"/>
  <c r="R22" i="22"/>
  <c r="R33" i="22"/>
  <c r="R42" i="22"/>
  <c r="R140" i="22"/>
  <c r="O95" i="23"/>
  <c r="O110" i="23"/>
  <c r="N48" i="27"/>
  <c r="I8" i="3"/>
  <c r="O64" i="23"/>
  <c r="J40" i="27"/>
  <c r="K40" i="27" s="1"/>
  <c r="L12" i="23"/>
  <c r="N12" i="23" s="1"/>
  <c r="O12" i="23" s="1"/>
  <c r="Q12" i="23" s="1"/>
  <c r="E27" i="25"/>
  <c r="H16" i="2"/>
  <c r="N16" i="2" s="1"/>
  <c r="L30" i="2"/>
  <c r="R30" i="2" s="1"/>
  <c r="E23" i="25"/>
  <c r="H15" i="2"/>
  <c r="N15" i="2" s="1"/>
  <c r="K30" i="2"/>
  <c r="Q30" i="2" s="1"/>
  <c r="O109" i="23"/>
  <c r="Q109" i="23" s="1"/>
  <c r="R84" i="22"/>
  <c r="O84" i="22"/>
  <c r="R141" i="22"/>
  <c r="O138" i="22"/>
  <c r="R138" i="22"/>
  <c r="R133" i="22"/>
  <c r="O133" i="22"/>
  <c r="O130" i="22"/>
  <c r="R130" i="22"/>
  <c r="O125" i="22"/>
  <c r="R125" i="22"/>
  <c r="O122" i="22"/>
  <c r="R122" i="22"/>
  <c r="R117" i="22"/>
  <c r="R114" i="22"/>
  <c r="O114" i="22"/>
  <c r="O109" i="22"/>
  <c r="R109" i="22"/>
  <c r="O106" i="22"/>
  <c r="R106" i="22"/>
  <c r="R101" i="22"/>
  <c r="O101" i="22"/>
  <c r="O98" i="22"/>
  <c r="R98" i="22"/>
  <c r="R93" i="22"/>
  <c r="O90" i="22"/>
  <c r="R90" i="22"/>
  <c r="R83" i="22"/>
  <c r="O83" i="22"/>
  <c r="O80" i="22"/>
  <c r="R80" i="22"/>
  <c r="O75" i="22"/>
  <c r="R75" i="22"/>
  <c r="O72" i="22"/>
  <c r="R72" i="22"/>
  <c r="O67" i="22"/>
  <c r="R67" i="22"/>
  <c r="O64" i="22"/>
  <c r="R64" i="22"/>
  <c r="R59" i="22"/>
  <c r="R56" i="22"/>
  <c r="R51" i="22"/>
  <c r="O48" i="22"/>
  <c r="R48" i="22"/>
  <c r="R43" i="22"/>
  <c r="O43" i="22"/>
  <c r="O40" i="22"/>
  <c r="R40" i="22"/>
  <c r="R35" i="22"/>
  <c r="O35" i="22"/>
  <c r="O32" i="22"/>
  <c r="R32" i="22"/>
  <c r="O27" i="22"/>
  <c r="R27" i="22"/>
  <c r="R24" i="22"/>
  <c r="R19" i="22"/>
  <c r="R16" i="22"/>
  <c r="O16" i="22"/>
  <c r="R142" i="22"/>
  <c r="O142" i="22"/>
  <c r="R137" i="22"/>
  <c r="R134" i="22"/>
  <c r="O134" i="22"/>
  <c r="R129" i="22"/>
  <c r="O129" i="22"/>
  <c r="O126" i="22"/>
  <c r="R126" i="22"/>
  <c r="R121" i="22"/>
  <c r="R118" i="22"/>
  <c r="R113" i="22"/>
  <c r="O113" i="22"/>
  <c r="O110" i="22"/>
  <c r="R110" i="22"/>
  <c r="R105" i="22"/>
  <c r="R102" i="22"/>
  <c r="O102" i="22"/>
  <c r="R97" i="22"/>
  <c r="O97" i="22"/>
  <c r="R94" i="22"/>
  <c r="O94" i="22"/>
  <c r="R89" i="22"/>
  <c r="O89" i="22"/>
  <c r="O86" i="22"/>
  <c r="R86" i="22"/>
  <c r="R79" i="22"/>
  <c r="O79" i="22"/>
  <c r="R76" i="22"/>
  <c r="O71" i="22"/>
  <c r="R71" i="22"/>
  <c r="O68" i="22"/>
  <c r="R68" i="22"/>
  <c r="O63" i="22"/>
  <c r="R63" i="22"/>
  <c r="R60" i="22"/>
  <c r="O60" i="22"/>
  <c r="O55" i="22"/>
  <c r="R55" i="22"/>
  <c r="O52" i="22"/>
  <c r="R52" i="22"/>
  <c r="O47" i="22"/>
  <c r="R47" i="22"/>
  <c r="R44" i="22"/>
  <c r="R39" i="22"/>
  <c r="O39" i="22"/>
  <c r="R36" i="22"/>
  <c r="O36" i="22"/>
  <c r="O31" i="22"/>
  <c r="R31" i="22"/>
  <c r="O28" i="22"/>
  <c r="R28" i="22"/>
  <c r="O23" i="22"/>
  <c r="R23" i="22"/>
  <c r="P20" i="22"/>
  <c r="R20" i="22"/>
  <c r="O20" i="22"/>
  <c r="O18" i="22"/>
  <c r="R18" i="22"/>
  <c r="O15" i="22"/>
  <c r="F37" i="7" s="1"/>
  <c r="F73" i="9" s="1"/>
  <c r="F77" i="9" s="1"/>
  <c r="F78" i="9" s="1"/>
  <c r="M15" i="22"/>
  <c r="G55" i="7"/>
  <c r="H12" i="7" s="1"/>
  <c r="H55" i="7" s="1"/>
  <c r="L24" i="4"/>
  <c r="L107" i="19"/>
  <c r="N107" i="19" s="1"/>
  <c r="L109" i="19"/>
  <c r="O82" i="23"/>
  <c r="O15" i="23"/>
  <c r="O97" i="23"/>
  <c r="Q97" i="23" s="1"/>
  <c r="M108" i="19"/>
  <c r="M109" i="19"/>
  <c r="O28" i="23"/>
  <c r="O43" i="23"/>
  <c r="O106" i="23"/>
  <c r="O90" i="23"/>
  <c r="O59" i="23"/>
  <c r="O81" i="23"/>
  <c r="O94" i="23"/>
  <c r="O99" i="23"/>
  <c r="O67" i="23"/>
  <c r="O18" i="23"/>
  <c r="O25" i="23"/>
  <c r="O105" i="23"/>
  <c r="O91" i="23"/>
  <c r="O51" i="23"/>
  <c r="Q51" i="23" s="1"/>
  <c r="O65" i="23"/>
  <c r="O71" i="23"/>
  <c r="O102" i="23"/>
  <c r="L102" i="19"/>
  <c r="L90" i="19"/>
  <c r="N90" i="19" s="1"/>
  <c r="L80" i="19"/>
  <c r="N80" i="19" s="1"/>
  <c r="L70" i="19"/>
  <c r="L58" i="19"/>
  <c r="N58" i="19" s="1"/>
  <c r="L48" i="19"/>
  <c r="N48" i="19" s="1"/>
  <c r="L38" i="19"/>
  <c r="L26" i="19"/>
  <c r="N26" i="19" s="1"/>
  <c r="O26" i="19" s="1"/>
  <c r="Q26" i="19" s="1"/>
  <c r="L16" i="19"/>
  <c r="N16" i="19" s="1"/>
  <c r="M38" i="19"/>
  <c r="M70" i="19"/>
  <c r="M102" i="19"/>
  <c r="M37" i="19"/>
  <c r="M69" i="19"/>
  <c r="M101" i="19"/>
  <c r="M34" i="19"/>
  <c r="N34" i="19" s="1"/>
  <c r="O34" i="19" s="1"/>
  <c r="Q34" i="19" s="1"/>
  <c r="M66" i="19"/>
  <c r="M98" i="19"/>
  <c r="M28" i="19"/>
  <c r="M60" i="19"/>
  <c r="M89" i="19"/>
  <c r="L13" i="19"/>
  <c r="N13" i="19" s="1"/>
  <c r="M107" i="23"/>
  <c r="N107" i="23" s="1"/>
  <c r="O107" i="23" s="1"/>
  <c r="O69" i="23"/>
  <c r="Q69" i="23" s="1"/>
  <c r="O93" i="23"/>
  <c r="Q93" i="23" s="1"/>
  <c r="O98" i="23"/>
  <c r="Q98" i="23" s="1"/>
  <c r="O84" i="23"/>
  <c r="Q84" i="23" s="1"/>
  <c r="O77" i="23"/>
  <c r="Q77" i="23" s="1"/>
  <c r="O103" i="23"/>
  <c r="O89" i="23"/>
  <c r="Q89" i="23" s="1"/>
  <c r="O33" i="23"/>
  <c r="O23" i="19"/>
  <c r="Q23" i="19" s="1"/>
  <c r="O85" i="23"/>
  <c r="Q85" i="23" s="1"/>
  <c r="O86" i="23"/>
  <c r="Q86" i="23" s="1"/>
  <c r="L104" i="19"/>
  <c r="N104" i="19" s="1"/>
  <c r="L94" i="19"/>
  <c r="N94" i="19" s="1"/>
  <c r="O94" i="19" s="1"/>
  <c r="Q94" i="19" s="1"/>
  <c r="L82" i="19"/>
  <c r="N82" i="19" s="1"/>
  <c r="L72" i="19"/>
  <c r="N72" i="19" s="1"/>
  <c r="L62" i="19"/>
  <c r="N62" i="19" s="1"/>
  <c r="L50" i="19"/>
  <c r="N50" i="19" s="1"/>
  <c r="O50" i="19" s="1"/>
  <c r="L40" i="19"/>
  <c r="N40" i="19" s="1"/>
  <c r="L30" i="19"/>
  <c r="N30" i="19" s="1"/>
  <c r="L18" i="19"/>
  <c r="N18" i="19" s="1"/>
  <c r="M27" i="19"/>
  <c r="M59" i="19"/>
  <c r="M91" i="19"/>
  <c r="M32" i="19"/>
  <c r="N32" i="19" s="1"/>
  <c r="M64" i="19"/>
  <c r="N64" i="19" s="1"/>
  <c r="O64" i="19" s="1"/>
  <c r="M96" i="19"/>
  <c r="M31" i="19"/>
  <c r="M63" i="19"/>
  <c r="M95" i="19"/>
  <c r="M25" i="19"/>
  <c r="M57" i="19"/>
  <c r="M84" i="19"/>
  <c r="L97" i="19"/>
  <c r="N97" i="19" s="1"/>
  <c r="O97" i="19" s="1"/>
  <c r="N47" i="27"/>
  <c r="N54" i="27"/>
  <c r="O26" i="23"/>
  <c r="O31" i="23"/>
  <c r="O35" i="23"/>
  <c r="O39" i="23"/>
  <c r="O47" i="23"/>
  <c r="O55" i="23"/>
  <c r="Q55" i="23" s="1"/>
  <c r="O63" i="23"/>
  <c r="O75" i="23"/>
  <c r="Q75" i="23" s="1"/>
  <c r="O79" i="23"/>
  <c r="O83" i="23"/>
  <c r="Q83" i="23" s="1"/>
  <c r="O87" i="23"/>
  <c r="O13" i="23"/>
  <c r="Q13" i="23" s="1"/>
  <c r="O17" i="23"/>
  <c r="O30" i="23"/>
  <c r="Q30" i="23" s="1"/>
  <c r="O34" i="23"/>
  <c r="O38" i="23"/>
  <c r="O42" i="23"/>
  <c r="O46" i="23"/>
  <c r="O50" i="23"/>
  <c r="Q50" i="23" s="1"/>
  <c r="O54" i="23"/>
  <c r="Q54" i="23" s="1"/>
  <c r="O58" i="23"/>
  <c r="O62" i="23"/>
  <c r="Q62" i="23" s="1"/>
  <c r="O66" i="23"/>
  <c r="O70" i="23"/>
  <c r="O74" i="23"/>
  <c r="O29" i="23"/>
  <c r="O37" i="23"/>
  <c r="Q37" i="23" s="1"/>
  <c r="O41" i="23"/>
  <c r="O45" i="23"/>
  <c r="Q45" i="23" s="1"/>
  <c r="O53" i="23"/>
  <c r="Q53" i="23" s="1"/>
  <c r="O57" i="23"/>
  <c r="O61" i="23"/>
  <c r="Q61" i="23" s="1"/>
  <c r="O73" i="23"/>
  <c r="O32" i="23"/>
  <c r="O36" i="23"/>
  <c r="O40" i="23"/>
  <c r="O44" i="23"/>
  <c r="O48" i="23"/>
  <c r="O52" i="23"/>
  <c r="Q52" i="23" s="1"/>
  <c r="O56" i="23"/>
  <c r="O60" i="23"/>
  <c r="O68" i="23"/>
  <c r="Q68" i="23" s="1"/>
  <c r="O72" i="23"/>
  <c r="O76" i="23"/>
  <c r="O80" i="23"/>
  <c r="O88" i="23"/>
  <c r="Q88" i="23" s="1"/>
  <c r="O92" i="23"/>
  <c r="Q92" i="23" s="1"/>
  <c r="O96" i="23"/>
  <c r="Q96" i="23" s="1"/>
  <c r="O100" i="23"/>
  <c r="O104" i="23"/>
  <c r="O108" i="23"/>
  <c r="Q108" i="23" s="1"/>
  <c r="L21" i="19"/>
  <c r="N21" i="19" s="1"/>
  <c r="L45" i="19"/>
  <c r="N45" i="19" s="1"/>
  <c r="O45" i="19" s="1"/>
  <c r="L87" i="19"/>
  <c r="N87" i="19" s="1"/>
  <c r="L17" i="19"/>
  <c r="N17" i="19" s="1"/>
  <c r="L33" i="19"/>
  <c r="N33" i="19" s="1"/>
  <c r="L77" i="19"/>
  <c r="N77" i="19" s="1"/>
  <c r="O77" i="19" s="1"/>
  <c r="L15" i="19"/>
  <c r="N15" i="19" s="1"/>
  <c r="L25" i="19"/>
  <c r="L65" i="19"/>
  <c r="N65" i="19" s="1"/>
  <c r="L110" i="19"/>
  <c r="N110" i="19" s="1"/>
  <c r="O110" i="19" s="1"/>
  <c r="Q110" i="19" s="1"/>
  <c r="L22" i="27"/>
  <c r="L31" i="19"/>
  <c r="L41" i="19"/>
  <c r="N41" i="19" s="1"/>
  <c r="L53" i="19"/>
  <c r="N53" i="19" s="1"/>
  <c r="O53" i="19" s="1"/>
  <c r="Q53" i="19" s="1"/>
  <c r="L63" i="19"/>
  <c r="L73" i="19"/>
  <c r="N73" i="19" s="1"/>
  <c r="L85" i="19"/>
  <c r="N85" i="19" s="1"/>
  <c r="L95" i="19"/>
  <c r="L105" i="19"/>
  <c r="N105" i="19" s="1"/>
  <c r="L29" i="19"/>
  <c r="N29" i="19" s="1"/>
  <c r="L39" i="19"/>
  <c r="N39" i="19" s="1"/>
  <c r="L49" i="19"/>
  <c r="N49" i="19" s="1"/>
  <c r="O49" i="19" s="1"/>
  <c r="L61" i="19"/>
  <c r="N61" i="19" s="1"/>
  <c r="L71" i="19"/>
  <c r="N71" i="19" s="1"/>
  <c r="L81" i="19"/>
  <c r="N81" i="19" s="1"/>
  <c r="L93" i="19"/>
  <c r="N93" i="19" s="1"/>
  <c r="O93" i="19" s="1"/>
  <c r="Q93" i="19" s="1"/>
  <c r="L103" i="19"/>
  <c r="N103" i="19" s="1"/>
  <c r="L37" i="19"/>
  <c r="L47" i="19"/>
  <c r="N47" i="19" s="1"/>
  <c r="L57" i="19"/>
  <c r="L69" i="19"/>
  <c r="L79" i="19"/>
  <c r="N79" i="19" s="1"/>
  <c r="L89" i="19"/>
  <c r="L101" i="19"/>
  <c r="L11" i="19"/>
  <c r="N11" i="19" s="1"/>
  <c r="N50" i="27"/>
  <c r="L108" i="19"/>
  <c r="L100" i="19"/>
  <c r="N100" i="19" s="1"/>
  <c r="L92" i="19"/>
  <c r="N92" i="19" s="1"/>
  <c r="L84" i="19"/>
  <c r="L76" i="19"/>
  <c r="N76" i="19" s="1"/>
  <c r="L68" i="19"/>
  <c r="N68" i="19" s="1"/>
  <c r="L60" i="19"/>
  <c r="L52" i="19"/>
  <c r="N52" i="19" s="1"/>
  <c r="O52" i="19" s="1"/>
  <c r="Q52" i="19" s="1"/>
  <c r="L44" i="19"/>
  <c r="N44" i="19" s="1"/>
  <c r="L36" i="19"/>
  <c r="N36" i="19" s="1"/>
  <c r="L28" i="19"/>
  <c r="L20" i="19"/>
  <c r="N20" i="19" s="1"/>
  <c r="O20" i="19" s="1"/>
  <c r="L12" i="19"/>
  <c r="N12" i="19" s="1"/>
  <c r="L19" i="19"/>
  <c r="N19" i="19" s="1"/>
  <c r="L27" i="19"/>
  <c r="L35" i="19"/>
  <c r="N35" i="19" s="1"/>
  <c r="O35" i="19" s="1"/>
  <c r="Q35" i="19" s="1"/>
  <c r="L43" i="19"/>
  <c r="N43" i="19" s="1"/>
  <c r="L51" i="19"/>
  <c r="N51" i="19" s="1"/>
  <c r="L59" i="19"/>
  <c r="L67" i="19"/>
  <c r="N67" i="19" s="1"/>
  <c r="O67" i="19" s="1"/>
  <c r="L75" i="19"/>
  <c r="N75" i="19" s="1"/>
  <c r="L83" i="19"/>
  <c r="N83" i="19" s="1"/>
  <c r="L91" i="19"/>
  <c r="L99" i="19"/>
  <c r="N99" i="19" s="1"/>
  <c r="O99" i="19" s="1"/>
  <c r="N39" i="27"/>
  <c r="L39" i="27"/>
  <c r="N27" i="27"/>
  <c r="L27" i="27"/>
  <c r="G54" i="15"/>
  <c r="N53" i="27"/>
  <c r="G48" i="15"/>
  <c r="N46" i="27"/>
  <c r="N31" i="27"/>
  <c r="N23" i="27"/>
  <c r="L23" i="27"/>
  <c r="N20" i="27"/>
  <c r="L20" i="27"/>
  <c r="N38" i="27"/>
  <c r="G47" i="1"/>
  <c r="F47" i="1"/>
  <c r="I16" i="7"/>
  <c r="I59" i="7" s="1"/>
  <c r="O19" i="23"/>
  <c r="O23" i="23"/>
  <c r="O21" i="23"/>
  <c r="O24" i="23"/>
  <c r="O22" i="23"/>
  <c r="O117" i="22"/>
  <c r="O115" i="22"/>
  <c r="O105" i="22"/>
  <c r="O112" i="22"/>
  <c r="O93" i="22"/>
  <c r="O136" i="22"/>
  <c r="O99" i="22"/>
  <c r="O120" i="22"/>
  <c r="O96" i="22"/>
  <c r="O88" i="22"/>
  <c r="O104" i="22"/>
  <c r="O121" i="22"/>
  <c r="O141" i="22"/>
  <c r="O137" i="22"/>
  <c r="M49" i="22"/>
  <c r="M117" i="22"/>
  <c r="M52" i="22"/>
  <c r="O51" i="22"/>
  <c r="O30" i="22"/>
  <c r="M67" i="22"/>
  <c r="M134" i="22"/>
  <c r="O46" i="22"/>
  <c r="M128" i="22"/>
  <c r="M44" i="22"/>
  <c r="O59" i="22"/>
  <c r="M96" i="22"/>
  <c r="M141" i="22"/>
  <c r="M75" i="22"/>
  <c r="O87" i="22"/>
  <c r="M35" i="22"/>
  <c r="O62" i="22"/>
  <c r="M142" i="22"/>
  <c r="M42" i="22"/>
  <c r="O19" i="22"/>
  <c r="O24" i="22"/>
  <c r="M116" i="22"/>
  <c r="O82" i="22"/>
  <c r="O56" i="22"/>
  <c r="O135" i="22"/>
  <c r="M25" i="22"/>
  <c r="O65" i="22"/>
  <c r="M106" i="22"/>
  <c r="O37" i="22"/>
  <c r="O95" i="22"/>
  <c r="M63" i="22"/>
  <c r="M138" i="22"/>
  <c r="M68" i="22"/>
  <c r="O44" i="22"/>
  <c r="O17" i="22"/>
  <c r="M32" i="22"/>
  <c r="M23" i="22"/>
  <c r="O38" i="22"/>
  <c r="O108" i="22"/>
  <c r="M72" i="22"/>
  <c r="M88" i="22"/>
  <c r="O76" i="22"/>
  <c r="O118" i="22"/>
  <c r="O14" i="23"/>
  <c r="O20" i="23"/>
  <c r="O16" i="23"/>
  <c r="N42" i="27"/>
  <c r="L25" i="27"/>
  <c r="N49" i="27"/>
  <c r="Q39" i="22" l="1"/>
  <c r="P68" i="22"/>
  <c r="Q121" i="22"/>
  <c r="Q64" i="22"/>
  <c r="P72" i="22"/>
  <c r="P117" i="22"/>
  <c r="N43" i="27"/>
  <c r="P98" i="22"/>
  <c r="O24" i="19"/>
  <c r="O92" i="19"/>
  <c r="R92" i="19" s="1"/>
  <c r="N89" i="19"/>
  <c r="O89" i="19" s="1"/>
  <c r="Q89" i="19" s="1"/>
  <c r="O47" i="19"/>
  <c r="O81" i="19"/>
  <c r="Q81" i="19" s="1"/>
  <c r="O39" i="19"/>
  <c r="R39" i="19" s="1"/>
  <c r="O85" i="19"/>
  <c r="Q85" i="19" s="1"/>
  <c r="O41" i="19"/>
  <c r="Q41" i="19" s="1"/>
  <c r="O65" i="19"/>
  <c r="R65" i="19" s="1"/>
  <c r="O33" i="19"/>
  <c r="Q33" i="19" s="1"/>
  <c r="O21" i="19"/>
  <c r="Q21" i="19" s="1"/>
  <c r="O32" i="19"/>
  <c r="Q32" i="19" s="1"/>
  <c r="O18" i="19"/>
  <c r="Q18" i="19" s="1"/>
  <c r="O62" i="19"/>
  <c r="Q62" i="19" s="1"/>
  <c r="O104" i="19"/>
  <c r="O80" i="19"/>
  <c r="Q80" i="19" s="1"/>
  <c r="Q36" i="22"/>
  <c r="Q97" i="22"/>
  <c r="Q35" i="22"/>
  <c r="P59" i="22"/>
  <c r="P90" i="22"/>
  <c r="Q109" i="22"/>
  <c r="Q100" i="22"/>
  <c r="O83" i="19"/>
  <c r="O51" i="19"/>
  <c r="Q51" i="19" s="1"/>
  <c r="O19" i="19"/>
  <c r="O36" i="19"/>
  <c r="Q36" i="19" s="1"/>
  <c r="O68" i="19"/>
  <c r="Q68" i="19" s="1"/>
  <c r="O100" i="19"/>
  <c r="R100" i="19" s="1"/>
  <c r="O79" i="19"/>
  <c r="R79" i="19" s="1"/>
  <c r="O71" i="19"/>
  <c r="Q71" i="19" s="1"/>
  <c r="O29" i="19"/>
  <c r="Q29" i="19" s="1"/>
  <c r="O73" i="19"/>
  <c r="Q73" i="19" s="1"/>
  <c r="O17" i="19"/>
  <c r="Q17" i="19" s="1"/>
  <c r="O30" i="19"/>
  <c r="Q30" i="19" s="1"/>
  <c r="O72" i="19"/>
  <c r="O13" i="19"/>
  <c r="Q13" i="19" s="1"/>
  <c r="N98" i="19"/>
  <c r="O98" i="19" s="1"/>
  <c r="Q98" i="19" s="1"/>
  <c r="O48" i="19"/>
  <c r="Q48" i="19" s="1"/>
  <c r="O90" i="19"/>
  <c r="Q90" i="19" s="1"/>
  <c r="P86" i="22"/>
  <c r="P130" i="22"/>
  <c r="P133" i="22"/>
  <c r="Q45" i="22"/>
  <c r="O56" i="19"/>
  <c r="Q56" i="19" s="1"/>
  <c r="O75" i="19"/>
  <c r="Q75" i="19" s="1"/>
  <c r="O43" i="19"/>
  <c r="Q43" i="19" s="1"/>
  <c r="O12" i="19"/>
  <c r="Q12" i="19" s="1"/>
  <c r="O44" i="19"/>
  <c r="R44" i="19" s="1"/>
  <c r="O76" i="19"/>
  <c r="R76" i="19" s="1"/>
  <c r="O11" i="19"/>
  <c r="O103" i="19"/>
  <c r="O61" i="19"/>
  <c r="Q61" i="19" s="1"/>
  <c r="O105" i="19"/>
  <c r="R105" i="19" s="1"/>
  <c r="O15" i="19"/>
  <c r="Q15" i="19" s="1"/>
  <c r="O87" i="19"/>
  <c r="Q87" i="19" s="1"/>
  <c r="N96" i="19"/>
  <c r="O96" i="19" s="1"/>
  <c r="R96" i="19" s="1"/>
  <c r="O40" i="19"/>
  <c r="Q40" i="19" s="1"/>
  <c r="O82" i="19"/>
  <c r="O16" i="19"/>
  <c r="Q16" i="19" s="1"/>
  <c r="O58" i="19"/>
  <c r="Q58" i="19" s="1"/>
  <c r="O107" i="19"/>
  <c r="Q107" i="19" s="1"/>
  <c r="P76" i="22"/>
  <c r="P134" i="22"/>
  <c r="P19" i="22"/>
  <c r="P45" i="22"/>
  <c r="O55" i="19"/>
  <c r="N66" i="19"/>
  <c r="O66" i="19" s="1"/>
  <c r="P46" i="22"/>
  <c r="K18" i="17"/>
  <c r="G65" i="8"/>
  <c r="I27" i="15"/>
  <c r="L17" i="2"/>
  <c r="R17" i="2" s="1"/>
  <c r="L29" i="4"/>
  <c r="J79" i="1"/>
  <c r="L16" i="17"/>
  <c r="L15" i="17"/>
  <c r="O14" i="19"/>
  <c r="Q14" i="19" s="1"/>
  <c r="O22" i="19"/>
  <c r="Q22" i="19" s="1"/>
  <c r="O86" i="19"/>
  <c r="N30" i="27"/>
  <c r="O74" i="19"/>
  <c r="R74" i="19" s="1"/>
  <c r="O88" i="19"/>
  <c r="Q88" i="19" s="1"/>
  <c r="O106" i="19"/>
  <c r="O54" i="19"/>
  <c r="R54" i="19" s="1"/>
  <c r="K116" i="2"/>
  <c r="Q76" i="2"/>
  <c r="K64" i="2"/>
  <c r="P64" i="2"/>
  <c r="J69" i="2"/>
  <c r="N28" i="2"/>
  <c r="N36" i="2" s="1"/>
  <c r="H36" i="2"/>
  <c r="H64" i="8"/>
  <c r="K65" i="2"/>
  <c r="P65" i="2"/>
  <c r="J117" i="2"/>
  <c r="G19" i="9" s="1"/>
  <c r="P77" i="2"/>
  <c r="K90" i="4"/>
  <c r="P91" i="2"/>
  <c r="I64" i="8"/>
  <c r="L77" i="2"/>
  <c r="Q77" i="2"/>
  <c r="K78" i="2"/>
  <c r="P78" i="2"/>
  <c r="K67" i="2"/>
  <c r="P67" i="2"/>
  <c r="K63" i="2"/>
  <c r="P63" i="2"/>
  <c r="K66" i="2"/>
  <c r="P66" i="2"/>
  <c r="K80" i="2"/>
  <c r="P80" i="2"/>
  <c r="L109" i="17"/>
  <c r="J108" i="17"/>
  <c r="H63" i="8"/>
  <c r="I108" i="17"/>
  <c r="G63" i="8"/>
  <c r="I112" i="17"/>
  <c r="G17" i="8"/>
  <c r="F72" i="15" s="1"/>
  <c r="K27" i="17"/>
  <c r="K31" i="17" s="1"/>
  <c r="K38" i="17" s="1"/>
  <c r="K113" i="17" s="1"/>
  <c r="I50" i="8" s="1"/>
  <c r="H84" i="15" s="1"/>
  <c r="I43" i="9"/>
  <c r="H43" i="9"/>
  <c r="I201" i="4"/>
  <c r="N26" i="2"/>
  <c r="H39" i="2"/>
  <c r="N39" i="2" s="1"/>
  <c r="O82" i="2"/>
  <c r="J82" i="2"/>
  <c r="N82" i="2"/>
  <c r="K91" i="2"/>
  <c r="Q91" i="2" s="1"/>
  <c r="M19" i="28"/>
  <c r="U19" i="28" s="1"/>
  <c r="O46" i="19"/>
  <c r="Q46" i="19" s="1"/>
  <c r="Q11" i="23"/>
  <c r="R11" i="23" s="1"/>
  <c r="N13" i="3"/>
  <c r="R13" i="3" s="1"/>
  <c r="S13" i="3" s="1"/>
  <c r="T13" i="3" s="1"/>
  <c r="K13" i="3"/>
  <c r="L13" i="3" s="1"/>
  <c r="P9" i="2"/>
  <c r="X39" i="22"/>
  <c r="X81" i="22"/>
  <c r="O42" i="19"/>
  <c r="Q42" i="19" s="1"/>
  <c r="O78" i="19"/>
  <c r="R78" i="19" s="1"/>
  <c r="Q107" i="22"/>
  <c r="Q124" i="22"/>
  <c r="Q26" i="22"/>
  <c r="Q25" i="22"/>
  <c r="Q133" i="22"/>
  <c r="Q130" i="22"/>
  <c r="Q90" i="22"/>
  <c r="Q72" i="22"/>
  <c r="Q67" i="22"/>
  <c r="Q51" i="22"/>
  <c r="Q48" i="22"/>
  <c r="Q40" i="22"/>
  <c r="Q27" i="22"/>
  <c r="Q129" i="22"/>
  <c r="Q126" i="22"/>
  <c r="Q113" i="22"/>
  <c r="Q89" i="22"/>
  <c r="Q86" i="22"/>
  <c r="Q79" i="22"/>
  <c r="Q63" i="22"/>
  <c r="Q55" i="22"/>
  <c r="Q28" i="22"/>
  <c r="Q23" i="22"/>
  <c r="Q20" i="22"/>
  <c r="Q84" i="22"/>
  <c r="Q125" i="22"/>
  <c r="Q117" i="22"/>
  <c r="Q98" i="22"/>
  <c r="Q75" i="22"/>
  <c r="Q56" i="22"/>
  <c r="Q32" i="22"/>
  <c r="Q142" i="22"/>
  <c r="Q76" i="22"/>
  <c r="Q68" i="22"/>
  <c r="Q52" i="22"/>
  <c r="Q88" i="22"/>
  <c r="Q58" i="22"/>
  <c r="Q116" i="22"/>
  <c r="Q122" i="22"/>
  <c r="Q101" i="22"/>
  <c r="Q134" i="22"/>
  <c r="J63" i="17"/>
  <c r="J110" i="17"/>
  <c r="G16" i="9" s="1"/>
  <c r="K58" i="17"/>
  <c r="K110" i="17" s="1"/>
  <c r="H16" i="9" s="1"/>
  <c r="H17" i="9" s="1"/>
  <c r="Q15" i="22"/>
  <c r="P18" i="22"/>
  <c r="P36" i="22"/>
  <c r="P39" i="22"/>
  <c r="Q44" i="22"/>
  <c r="Q94" i="22"/>
  <c r="P129" i="22"/>
  <c r="Q16" i="22"/>
  <c r="P43" i="22"/>
  <c r="P56" i="22"/>
  <c r="Q59" i="22"/>
  <c r="Q141" i="22"/>
  <c r="Q61" i="22"/>
  <c r="P140" i="22"/>
  <c r="K35" i="27"/>
  <c r="L35" i="27" s="1"/>
  <c r="N35" i="27"/>
  <c r="O35" i="27" s="1"/>
  <c r="P35" i="27" s="1"/>
  <c r="H17" i="1"/>
  <c r="H18" i="1" s="1"/>
  <c r="I9" i="4"/>
  <c r="J9" i="4" s="1"/>
  <c r="K9" i="4" s="1"/>
  <c r="L9" i="4" s="1"/>
  <c r="I9" i="17"/>
  <c r="K80" i="17"/>
  <c r="J91" i="17"/>
  <c r="P15" i="22"/>
  <c r="Q18" i="22"/>
  <c r="Q31" i="22"/>
  <c r="P52" i="22"/>
  <c r="Q110" i="22"/>
  <c r="P142" i="22"/>
  <c r="Q24" i="22"/>
  <c r="Q43" i="22"/>
  <c r="Q80" i="22"/>
  <c r="Q83" i="22"/>
  <c r="Q106" i="22"/>
  <c r="P125" i="22"/>
  <c r="Q108" i="22"/>
  <c r="Q99" i="22"/>
  <c r="P99" i="22"/>
  <c r="P81" i="22"/>
  <c r="P65" i="22"/>
  <c r="P77" i="22"/>
  <c r="P84" i="22"/>
  <c r="P114" i="22"/>
  <c r="P106" i="22"/>
  <c r="P93" i="22"/>
  <c r="P24" i="22"/>
  <c r="P105" i="22"/>
  <c r="P102" i="22"/>
  <c r="P97" i="22"/>
  <c r="P94" i="22"/>
  <c r="P60" i="22"/>
  <c r="P31" i="22"/>
  <c r="P83" i="22"/>
  <c r="P80" i="22"/>
  <c r="P64" i="22"/>
  <c r="P51" i="22"/>
  <c r="P137" i="22"/>
  <c r="P121" i="22"/>
  <c r="P118" i="22"/>
  <c r="P113" i="22"/>
  <c r="P63" i="22"/>
  <c r="P47" i="22"/>
  <c r="P44" i="22"/>
  <c r="P91" i="22"/>
  <c r="P88" i="22"/>
  <c r="P70" i="22"/>
  <c r="P58" i="22"/>
  <c r="P17" i="22"/>
  <c r="P141" i="22"/>
  <c r="P138" i="22"/>
  <c r="P67" i="22"/>
  <c r="P48" i="22"/>
  <c r="P40" i="22"/>
  <c r="P27" i="22"/>
  <c r="P16" i="22"/>
  <c r="P126" i="22"/>
  <c r="P89" i="22"/>
  <c r="P55" i="22"/>
  <c r="P23" i="22"/>
  <c r="P79" i="22"/>
  <c r="P109" i="22"/>
  <c r="Q95" i="22"/>
  <c r="P28" i="22"/>
  <c r="Q47" i="22"/>
  <c r="Q60" i="22"/>
  <c r="P71" i="22"/>
  <c r="Q102" i="22"/>
  <c r="Q105" i="22"/>
  <c r="P110" i="22"/>
  <c r="Q118" i="22"/>
  <c r="Q137" i="22"/>
  <c r="Q19" i="22"/>
  <c r="P32" i="22"/>
  <c r="P35" i="22"/>
  <c r="P75" i="22"/>
  <c r="Q93" i="22"/>
  <c r="P101" i="22"/>
  <c r="Q114" i="22"/>
  <c r="P122" i="22"/>
  <c r="Q138" i="22"/>
  <c r="Q132" i="22"/>
  <c r="P127" i="22"/>
  <c r="P33" i="22"/>
  <c r="I69" i="9"/>
  <c r="G44" i="9"/>
  <c r="J201" i="4"/>
  <c r="H69" i="9"/>
  <c r="X66" i="22"/>
  <c r="K91" i="4"/>
  <c r="K72" i="17"/>
  <c r="I114" i="17"/>
  <c r="G22" i="8" s="1"/>
  <c r="F75" i="15" s="1"/>
  <c r="J114" i="17"/>
  <c r="H22" i="8" s="1"/>
  <c r="G75" i="15" s="1"/>
  <c r="R24" i="23"/>
  <c r="Q24" i="23"/>
  <c r="Q44" i="19"/>
  <c r="Q76" i="19"/>
  <c r="R49" i="19"/>
  <c r="Q49" i="19"/>
  <c r="Q105" i="19"/>
  <c r="R77" i="19"/>
  <c r="Q77" i="19"/>
  <c r="R45" i="19"/>
  <c r="Q45" i="19"/>
  <c r="R100" i="23"/>
  <c r="Q100" i="23"/>
  <c r="R80" i="23"/>
  <c r="Q80" i="23"/>
  <c r="R60" i="23"/>
  <c r="Q60" i="23"/>
  <c r="R44" i="23"/>
  <c r="Q44" i="23"/>
  <c r="R73" i="23"/>
  <c r="Q73" i="23"/>
  <c r="R46" i="23"/>
  <c r="Q46" i="23"/>
  <c r="R31" i="23"/>
  <c r="Q31" i="23"/>
  <c r="R72" i="19"/>
  <c r="Q72" i="19"/>
  <c r="R33" i="23"/>
  <c r="Q33" i="23"/>
  <c r="R107" i="23"/>
  <c r="Q107" i="23"/>
  <c r="R71" i="23"/>
  <c r="Q71" i="23"/>
  <c r="R91" i="23"/>
  <c r="Q91" i="23"/>
  <c r="R67" i="23"/>
  <c r="Q67" i="23"/>
  <c r="R59" i="23"/>
  <c r="Q59" i="23"/>
  <c r="R28" i="23"/>
  <c r="Q28" i="23"/>
  <c r="R15" i="23"/>
  <c r="Q15" i="23"/>
  <c r="K30" i="3"/>
  <c r="L30" i="3" s="1"/>
  <c r="N30" i="3"/>
  <c r="G51" i="15"/>
  <c r="N35" i="3"/>
  <c r="H56" i="15" s="1"/>
  <c r="K35" i="3"/>
  <c r="L35" i="3" s="1"/>
  <c r="G56" i="15"/>
  <c r="K36" i="3"/>
  <c r="L36" i="3" s="1"/>
  <c r="N36" i="3"/>
  <c r="N23" i="3"/>
  <c r="H44" i="15" s="1"/>
  <c r="K23" i="3"/>
  <c r="L23" i="3" s="1"/>
  <c r="N43" i="3"/>
  <c r="K43" i="3"/>
  <c r="L43" i="3" s="1"/>
  <c r="G64" i="15"/>
  <c r="K31" i="3"/>
  <c r="L31" i="3" s="1"/>
  <c r="N31" i="3"/>
  <c r="H52" i="15" s="1"/>
  <c r="G52" i="15"/>
  <c r="K16" i="3"/>
  <c r="L16" i="3" s="1"/>
  <c r="N16" i="3"/>
  <c r="H37" i="15" s="1"/>
  <c r="N37" i="3"/>
  <c r="K37" i="3"/>
  <c r="L37" i="3" s="1"/>
  <c r="N19" i="3"/>
  <c r="K19" i="3"/>
  <c r="L19" i="3" s="1"/>
  <c r="G40" i="15"/>
  <c r="R22" i="23"/>
  <c r="Q22" i="23"/>
  <c r="R19" i="23"/>
  <c r="Q19" i="23"/>
  <c r="R83" i="19"/>
  <c r="Q83" i="19"/>
  <c r="Q11" i="19"/>
  <c r="F26" i="3"/>
  <c r="G26" i="3" s="1"/>
  <c r="H26" i="3" s="1"/>
  <c r="R103" i="19"/>
  <c r="Q103" i="19"/>
  <c r="R64" i="19"/>
  <c r="Q64" i="19"/>
  <c r="R104" i="23"/>
  <c r="Q104" i="23"/>
  <c r="R48" i="23"/>
  <c r="Q48" i="23"/>
  <c r="R32" i="23"/>
  <c r="Q32" i="23"/>
  <c r="R29" i="23"/>
  <c r="Q29" i="23"/>
  <c r="R66" i="23"/>
  <c r="Q66" i="23"/>
  <c r="R34" i="23"/>
  <c r="Q34" i="23"/>
  <c r="R87" i="23"/>
  <c r="Q87" i="23"/>
  <c r="R63" i="23"/>
  <c r="Q63" i="23"/>
  <c r="R35" i="23"/>
  <c r="Q35" i="23"/>
  <c r="R104" i="19"/>
  <c r="Q104" i="19"/>
  <c r="R102" i="23"/>
  <c r="Q102" i="23"/>
  <c r="R18" i="23"/>
  <c r="Q18" i="23"/>
  <c r="R81" i="23"/>
  <c r="Q81" i="23"/>
  <c r="R43" i="23"/>
  <c r="Q43" i="23"/>
  <c r="R107" i="19"/>
  <c r="R64" i="23"/>
  <c r="Q64" i="23"/>
  <c r="R95" i="23"/>
  <c r="Q95" i="23"/>
  <c r="R24" i="19"/>
  <c r="Q24" i="19"/>
  <c r="N17" i="3"/>
  <c r="K17" i="3"/>
  <c r="L17" i="3" s="1"/>
  <c r="N41" i="3"/>
  <c r="K41" i="3"/>
  <c r="L41" i="3" s="1"/>
  <c r="G62" i="15"/>
  <c r="N25" i="3"/>
  <c r="K25" i="3"/>
  <c r="L25" i="3" s="1"/>
  <c r="G46" i="15"/>
  <c r="G66" i="15"/>
  <c r="N45" i="3"/>
  <c r="K45" i="3"/>
  <c r="L45" i="3" s="1"/>
  <c r="K34" i="3"/>
  <c r="L34" i="3" s="1"/>
  <c r="N34" i="3"/>
  <c r="K21" i="3"/>
  <c r="L21" i="3" s="1"/>
  <c r="N21" i="3"/>
  <c r="H42" i="15" s="1"/>
  <c r="K40" i="3"/>
  <c r="L40" i="3" s="1"/>
  <c r="N40" i="3"/>
  <c r="G61" i="15"/>
  <c r="N22" i="3"/>
  <c r="K22" i="3"/>
  <c r="L22" i="3" s="1"/>
  <c r="G43" i="15"/>
  <c r="R16" i="23"/>
  <c r="Q16" i="23"/>
  <c r="R14" i="23"/>
  <c r="Q14" i="23"/>
  <c r="R55" i="19"/>
  <c r="Q55" i="19"/>
  <c r="R23" i="23"/>
  <c r="Q23" i="23"/>
  <c r="Q79" i="19"/>
  <c r="R50" i="19"/>
  <c r="Q50" i="19"/>
  <c r="R72" i="23"/>
  <c r="Q72" i="23"/>
  <c r="R36" i="23"/>
  <c r="Q36" i="23"/>
  <c r="R57" i="23"/>
  <c r="Q57" i="23"/>
  <c r="R70" i="23"/>
  <c r="Q70" i="23"/>
  <c r="R38" i="23"/>
  <c r="Q38" i="23"/>
  <c r="R39" i="23"/>
  <c r="Q39" i="23"/>
  <c r="R97" i="19"/>
  <c r="Q97" i="19"/>
  <c r="R103" i="23"/>
  <c r="Q103" i="23"/>
  <c r="R66" i="19"/>
  <c r="Q66" i="19"/>
  <c r="R25" i="23"/>
  <c r="Q25" i="23"/>
  <c r="R94" i="23"/>
  <c r="Q94" i="23"/>
  <c r="R106" i="23"/>
  <c r="Q106" i="23"/>
  <c r="R110" i="23"/>
  <c r="Q110" i="23"/>
  <c r="K20" i="3"/>
  <c r="L20" i="3" s="1"/>
  <c r="N20" i="3"/>
  <c r="G41" i="15"/>
  <c r="G65" i="15"/>
  <c r="N44" i="3"/>
  <c r="K44" i="3"/>
  <c r="L44" i="3" s="1"/>
  <c r="K28" i="3"/>
  <c r="L28" i="3" s="1"/>
  <c r="N28" i="3"/>
  <c r="N15" i="3"/>
  <c r="K15" i="3"/>
  <c r="L15" i="3" s="1"/>
  <c r="G36" i="15"/>
  <c r="K39" i="3"/>
  <c r="L39" i="3" s="1"/>
  <c r="N39" i="3"/>
  <c r="G60" i="15"/>
  <c r="K24" i="3"/>
  <c r="L24" i="3" s="1"/>
  <c r="N24" i="3"/>
  <c r="G45" i="15"/>
  <c r="N47" i="3"/>
  <c r="H68" i="15" s="1"/>
  <c r="K47" i="3"/>
  <c r="L47" i="3" s="1"/>
  <c r="G68" i="15"/>
  <c r="N29" i="3"/>
  <c r="K29" i="3"/>
  <c r="L29" i="3" s="1"/>
  <c r="G50" i="15"/>
  <c r="Q52" i="2"/>
  <c r="R20" i="23"/>
  <c r="Q20" i="23"/>
  <c r="R19" i="19"/>
  <c r="Q19" i="19"/>
  <c r="R21" i="23"/>
  <c r="Q21" i="23"/>
  <c r="R99" i="19"/>
  <c r="Q99" i="19"/>
  <c r="R67" i="19"/>
  <c r="Q67" i="19"/>
  <c r="R20" i="19"/>
  <c r="Q20" i="19"/>
  <c r="R86" i="19"/>
  <c r="Q86" i="19"/>
  <c r="R47" i="19"/>
  <c r="Q47" i="19"/>
  <c r="Q39" i="19"/>
  <c r="R106" i="19"/>
  <c r="Q106" i="19"/>
  <c r="R76" i="23"/>
  <c r="Q76" i="23"/>
  <c r="R56" i="23"/>
  <c r="Q56" i="23"/>
  <c r="R40" i="23"/>
  <c r="Q40" i="23"/>
  <c r="R41" i="23"/>
  <c r="Q41" i="23"/>
  <c r="R74" i="23"/>
  <c r="Q74" i="23"/>
  <c r="R58" i="23"/>
  <c r="Q58" i="23"/>
  <c r="R42" i="23"/>
  <c r="Q42" i="23"/>
  <c r="R17" i="23"/>
  <c r="Q17" i="23"/>
  <c r="R79" i="23"/>
  <c r="Q79" i="23"/>
  <c r="R47" i="23"/>
  <c r="Q47" i="23"/>
  <c r="R26" i="23"/>
  <c r="Q26" i="23"/>
  <c r="Q96" i="19"/>
  <c r="R82" i="19"/>
  <c r="Q82" i="19"/>
  <c r="R65" i="23"/>
  <c r="Q65" i="23"/>
  <c r="R105" i="23"/>
  <c r="Q105" i="23"/>
  <c r="R99" i="23"/>
  <c r="Q99" i="23"/>
  <c r="R90" i="23"/>
  <c r="Q90" i="23"/>
  <c r="R82" i="23"/>
  <c r="Q82" i="23"/>
  <c r="R49" i="23"/>
  <c r="Q49" i="23"/>
  <c r="N27" i="3"/>
  <c r="K27" i="3"/>
  <c r="L27" i="3" s="1"/>
  <c r="N46" i="3"/>
  <c r="K46" i="3"/>
  <c r="L46" i="3" s="1"/>
  <c r="G67" i="15"/>
  <c r="N33" i="3"/>
  <c r="K33" i="3"/>
  <c r="L33" i="3" s="1"/>
  <c r="K18" i="3"/>
  <c r="L18" i="3" s="1"/>
  <c r="N18" i="3"/>
  <c r="N42" i="3"/>
  <c r="K42" i="3"/>
  <c r="L42" i="3" s="1"/>
  <c r="G63" i="15"/>
  <c r="K38" i="3"/>
  <c r="L38" i="3" s="1"/>
  <c r="N38" i="3"/>
  <c r="G59" i="15"/>
  <c r="K32" i="3"/>
  <c r="L32" i="3" s="1"/>
  <c r="N32" i="3"/>
  <c r="K14" i="3"/>
  <c r="L14" i="3" s="1"/>
  <c r="N14" i="3"/>
  <c r="G35" i="15"/>
  <c r="R9" i="2"/>
  <c r="J26" i="3"/>
  <c r="I202" i="4"/>
  <c r="H26" i="8"/>
  <c r="G78" i="15" s="1"/>
  <c r="G15" i="8"/>
  <c r="F70" i="15" s="1"/>
  <c r="K76" i="4"/>
  <c r="L76" i="4" s="1"/>
  <c r="I196" i="4"/>
  <c r="O42" i="27"/>
  <c r="P42" i="27" s="1"/>
  <c r="O38" i="27"/>
  <c r="P38" i="27" s="1"/>
  <c r="O31" i="27"/>
  <c r="P31" i="27" s="1"/>
  <c r="O39" i="27"/>
  <c r="P39" i="27" s="1"/>
  <c r="O50" i="27"/>
  <c r="P50" i="27" s="1"/>
  <c r="O54" i="27"/>
  <c r="P54" i="27" s="1"/>
  <c r="O49" i="27"/>
  <c r="P49" i="27" s="1"/>
  <c r="O20" i="27"/>
  <c r="P20" i="27" s="1"/>
  <c r="O27" i="27"/>
  <c r="P27" i="27" s="1"/>
  <c r="O30" i="27"/>
  <c r="P30" i="27" s="1"/>
  <c r="O23" i="27"/>
  <c r="P23" i="27" s="1"/>
  <c r="O46" i="27"/>
  <c r="P46" i="27" s="1"/>
  <c r="O53" i="27"/>
  <c r="P53" i="27" s="1"/>
  <c r="O43" i="27"/>
  <c r="P43" i="27" s="1"/>
  <c r="O47" i="27"/>
  <c r="P47" i="27" s="1"/>
  <c r="O48" i="27"/>
  <c r="P48" i="27" s="1"/>
  <c r="O37" i="27"/>
  <c r="P37" i="27" s="1"/>
  <c r="O45" i="27"/>
  <c r="P45" i="27" s="1"/>
  <c r="O34" i="27"/>
  <c r="P34" i="27" s="1"/>
  <c r="O24" i="27"/>
  <c r="P24" i="27" s="1"/>
  <c r="O44" i="27"/>
  <c r="P44" i="27" s="1"/>
  <c r="O36" i="27"/>
  <c r="P36" i="27" s="1"/>
  <c r="O25" i="27"/>
  <c r="P25" i="27" s="1"/>
  <c r="O29" i="27"/>
  <c r="P29" i="27" s="1"/>
  <c r="O22" i="27"/>
  <c r="P22" i="27" s="1"/>
  <c r="O41" i="27"/>
  <c r="P41" i="27" s="1"/>
  <c r="O26" i="27"/>
  <c r="P26" i="27" s="1"/>
  <c r="N59" i="19"/>
  <c r="O59" i="19" s="1"/>
  <c r="X28" i="22"/>
  <c r="X27" i="22"/>
  <c r="X123" i="22"/>
  <c r="F17" i="9"/>
  <c r="K89" i="2"/>
  <c r="Q89" i="2" s="1"/>
  <c r="K92" i="4"/>
  <c r="N69" i="2"/>
  <c r="L76" i="2"/>
  <c r="R26" i="2"/>
  <c r="J115" i="2"/>
  <c r="H17" i="8" s="1"/>
  <c r="G72" i="15" s="1"/>
  <c r="K75" i="2"/>
  <c r="F20" i="9"/>
  <c r="O52" i="2"/>
  <c r="J114" i="2"/>
  <c r="H15" i="8" s="1"/>
  <c r="G70" i="15" s="1"/>
  <c r="K117" i="2"/>
  <c r="H19" i="9" s="1"/>
  <c r="Q26" i="2"/>
  <c r="K70" i="4"/>
  <c r="L64" i="4"/>
  <c r="L70" i="4" s="1"/>
  <c r="L194" i="4" s="1"/>
  <c r="N27" i="19"/>
  <c r="O27" i="19" s="1"/>
  <c r="N37" i="19"/>
  <c r="O37" i="19" s="1"/>
  <c r="N95" i="19"/>
  <c r="O95" i="19" s="1"/>
  <c r="I194" i="4"/>
  <c r="F107" i="25"/>
  <c r="L33" i="17"/>
  <c r="L36" i="17" s="1"/>
  <c r="K36" i="17"/>
  <c r="K202" i="4"/>
  <c r="J202" i="4"/>
  <c r="I26" i="8"/>
  <c r="H78" i="15" s="1"/>
  <c r="P26" i="2"/>
  <c r="J26" i="8"/>
  <c r="I78" i="15" s="1"/>
  <c r="L202" i="4"/>
  <c r="L201" i="4"/>
  <c r="J25" i="8"/>
  <c r="I77" i="15" s="1"/>
  <c r="K201" i="4"/>
  <c r="L90" i="2"/>
  <c r="R90" i="2" s="1"/>
  <c r="K69" i="17"/>
  <c r="L70" i="17"/>
  <c r="L93" i="4"/>
  <c r="K17" i="2"/>
  <c r="Q17" i="2" s="1"/>
  <c r="I17" i="2"/>
  <c r="O17" i="2" s="1"/>
  <c r="J17" i="2"/>
  <c r="P17" i="2" s="1"/>
  <c r="R13" i="23"/>
  <c r="I38" i="1"/>
  <c r="I80" i="1" s="1"/>
  <c r="I85" i="1" s="1"/>
  <c r="I37" i="1"/>
  <c r="I69" i="1" s="1"/>
  <c r="I74" i="1" s="1"/>
  <c r="I70" i="1"/>
  <c r="I75" i="1" s="1"/>
  <c r="J41" i="1"/>
  <c r="K71" i="17"/>
  <c r="L88" i="2"/>
  <c r="R88" i="2" s="1"/>
  <c r="H31" i="17"/>
  <c r="H38" i="17" s="1"/>
  <c r="I41" i="17"/>
  <c r="I67" i="17" s="1"/>
  <c r="I74" i="17" s="1"/>
  <c r="I96" i="17" s="1"/>
  <c r="K108" i="17"/>
  <c r="L79" i="2"/>
  <c r="R79" i="2" s="1"/>
  <c r="L24" i="17"/>
  <c r="K24" i="17"/>
  <c r="N52" i="2"/>
  <c r="Q92" i="22"/>
  <c r="Q119" i="22"/>
  <c r="Q46" i="22"/>
  <c r="Q38" i="22"/>
  <c r="Q85" i="22"/>
  <c r="Q22" i="22"/>
  <c r="Q103" i="22"/>
  <c r="Q69" i="22"/>
  <c r="Q50" i="22"/>
  <c r="Q135" i="22"/>
  <c r="Q104" i="22"/>
  <c r="Q91" i="22"/>
  <c r="Q123" i="22"/>
  <c r="Q78" i="22"/>
  <c r="W9" i="22"/>
  <c r="Q112" i="22"/>
  <c r="Q53" i="22"/>
  <c r="Q87" i="22"/>
  <c r="Q34" i="22"/>
  <c r="Q41" i="22"/>
  <c r="Q70" i="22"/>
  <c r="Q57" i="22"/>
  <c r="Q33" i="22"/>
  <c r="Q42" i="22"/>
  <c r="Q77" i="22"/>
  <c r="Q139" i="22"/>
  <c r="Q96" i="22"/>
  <c r="Q128" i="22"/>
  <c r="Q29" i="22"/>
  <c r="Q82" i="22"/>
  <c r="Q37" i="22"/>
  <c r="Q127" i="22"/>
  <c r="Q81" i="22"/>
  <c r="Q54" i="22"/>
  <c r="Q66" i="22"/>
  <c r="Q73" i="22"/>
  <c r="Q49" i="22"/>
  <c r="Q62" i="22"/>
  <c r="Q30" i="22"/>
  <c r="Q111" i="22"/>
  <c r="Q21" i="22"/>
  <c r="Q136" i="22"/>
  <c r="Q115" i="22"/>
  <c r="Q74" i="22"/>
  <c r="Q17" i="22"/>
  <c r="Q120" i="22"/>
  <c r="Q140" i="22"/>
  <c r="Q65" i="22"/>
  <c r="Q131" i="22"/>
  <c r="P74" i="22"/>
  <c r="P26" i="22"/>
  <c r="P85" i="22"/>
  <c r="P37" i="22"/>
  <c r="P22" i="22"/>
  <c r="P108" i="22"/>
  <c r="P124" i="22"/>
  <c r="P61" i="22"/>
  <c r="P111" i="22"/>
  <c r="P29" i="22"/>
  <c r="P123" i="22"/>
  <c r="P112" i="22"/>
  <c r="P107" i="22"/>
  <c r="P41" i="22"/>
  <c r="P100" i="22"/>
  <c r="P116" i="22"/>
  <c r="P135" i="22"/>
  <c r="P25" i="22"/>
  <c r="P66" i="22"/>
  <c r="P119" i="22"/>
  <c r="P82" i="22"/>
  <c r="P69" i="22"/>
  <c r="P49" i="22"/>
  <c r="P21" i="22"/>
  <c r="P38" i="22"/>
  <c r="P139" i="22"/>
  <c r="P120" i="22"/>
  <c r="P128" i="22"/>
  <c r="P42" i="22"/>
  <c r="P95" i="22"/>
  <c r="P104" i="22"/>
  <c r="P54" i="22"/>
  <c r="P62" i="22"/>
  <c r="P103" i="22"/>
  <c r="P53" i="22"/>
  <c r="P50" i="22"/>
  <c r="P78" i="22"/>
  <c r="P30" i="22"/>
  <c r="S9" i="22"/>
  <c r="V9" i="22"/>
  <c r="P87" i="22"/>
  <c r="P115" i="22"/>
  <c r="P131" i="22"/>
  <c r="P73" i="22"/>
  <c r="P34" i="22"/>
  <c r="P136" i="22"/>
  <c r="P92" i="22"/>
  <c r="P57" i="22"/>
  <c r="P96" i="22"/>
  <c r="X35" i="22"/>
  <c r="X37" i="22"/>
  <c r="N102" i="19"/>
  <c r="O102" i="19" s="1"/>
  <c r="X98" i="22"/>
  <c r="X42" i="22"/>
  <c r="X29" i="22"/>
  <c r="X133" i="22"/>
  <c r="X130" i="22"/>
  <c r="N108" i="19"/>
  <c r="O108" i="19" s="1"/>
  <c r="X55" i="22"/>
  <c r="X93" i="22"/>
  <c r="X36" i="22"/>
  <c r="J113" i="17"/>
  <c r="H50" i="8" s="1"/>
  <c r="G84" i="15" s="1"/>
  <c r="N69" i="19"/>
  <c r="O69" i="19" s="1"/>
  <c r="R48" i="19"/>
  <c r="N101" i="19"/>
  <c r="O101" i="19" s="1"/>
  <c r="Q101" i="19" s="1"/>
  <c r="N57" i="19"/>
  <c r="O57" i="19" s="1"/>
  <c r="J105" i="17"/>
  <c r="J41" i="17"/>
  <c r="J8" i="4"/>
  <c r="I102" i="4"/>
  <c r="J102" i="4" s="1"/>
  <c r="K102" i="4" s="1"/>
  <c r="L102" i="4" s="1"/>
  <c r="G8" i="8"/>
  <c r="N91" i="19"/>
  <c r="O91" i="19" s="1"/>
  <c r="N28" i="19"/>
  <c r="O28" i="19" s="1"/>
  <c r="J111" i="2"/>
  <c r="X95" i="22"/>
  <c r="X131" i="22"/>
  <c r="X125" i="22"/>
  <c r="X121" i="22"/>
  <c r="X138" i="22"/>
  <c r="X122" i="22"/>
  <c r="X32" i="22"/>
  <c r="X135" i="22"/>
  <c r="X19" i="22"/>
  <c r="X84" i="22"/>
  <c r="X113" i="22"/>
  <c r="X127" i="22"/>
  <c r="X30" i="22"/>
  <c r="X90" i="22"/>
  <c r="X46" i="22"/>
  <c r="X89" i="22"/>
  <c r="X140" i="22"/>
  <c r="X50" i="22"/>
  <c r="X72" i="22"/>
  <c r="X104" i="22"/>
  <c r="X92" i="22"/>
  <c r="X75" i="22"/>
  <c r="X134" i="22"/>
  <c r="X86" i="22"/>
  <c r="X73" i="22"/>
  <c r="X79" i="22"/>
  <c r="X107" i="22"/>
  <c r="X53" i="22"/>
  <c r="X74" i="22"/>
  <c r="X64" i="22"/>
  <c r="N60" i="19"/>
  <c r="O60" i="19" s="1"/>
  <c r="N63" i="19"/>
  <c r="O63" i="19" s="1"/>
  <c r="X139" i="22"/>
  <c r="X65" i="22"/>
  <c r="X56" i="22"/>
  <c r="X102" i="22"/>
  <c r="X115" i="22"/>
  <c r="X40" i="22"/>
  <c r="X25" i="22"/>
  <c r="X116" i="22"/>
  <c r="X16" i="22"/>
  <c r="X62" i="22"/>
  <c r="X76" i="22"/>
  <c r="X109" i="22"/>
  <c r="X21" i="22"/>
  <c r="X112" i="22"/>
  <c r="N25" i="19"/>
  <c r="O25" i="19" s="1"/>
  <c r="X108" i="22"/>
  <c r="X52" i="22"/>
  <c r="X101" i="22"/>
  <c r="X103" i="22"/>
  <c r="X129" i="22"/>
  <c r="X120" i="22"/>
  <c r="X18" i="22"/>
  <c r="X111" i="22"/>
  <c r="X49" i="22"/>
  <c r="X26" i="22"/>
  <c r="X34" i="22"/>
  <c r="R18" i="19"/>
  <c r="N84" i="19"/>
  <c r="O84" i="19" s="1"/>
  <c r="Q84" i="19" s="1"/>
  <c r="X97" i="22"/>
  <c r="X106" i="22"/>
  <c r="X60" i="22"/>
  <c r="X141" i="22"/>
  <c r="X128" i="22"/>
  <c r="X70" i="22"/>
  <c r="X88" i="22"/>
  <c r="R52" i="2"/>
  <c r="K106" i="25"/>
  <c r="R35" i="19"/>
  <c r="R52" i="19"/>
  <c r="R98" i="19"/>
  <c r="R110" i="19"/>
  <c r="R21" i="19"/>
  <c r="R108" i="23"/>
  <c r="R92" i="23"/>
  <c r="R52" i="23"/>
  <c r="R37" i="23"/>
  <c r="R54" i="23"/>
  <c r="R94" i="19"/>
  <c r="R93" i="23"/>
  <c r="R16" i="19"/>
  <c r="R97" i="23"/>
  <c r="N31" i="19"/>
  <c r="O31" i="19" s="1"/>
  <c r="Q31" i="19" s="1"/>
  <c r="R75" i="19"/>
  <c r="R43" i="19"/>
  <c r="R46" i="19"/>
  <c r="R93" i="19"/>
  <c r="R85" i="19"/>
  <c r="R41" i="19"/>
  <c r="R15" i="19"/>
  <c r="R26" i="19"/>
  <c r="R96" i="23"/>
  <c r="R61" i="23"/>
  <c r="R83" i="23"/>
  <c r="R55" i="23"/>
  <c r="R40" i="19"/>
  <c r="R85" i="23"/>
  <c r="R89" i="23"/>
  <c r="R98" i="23"/>
  <c r="R90" i="19"/>
  <c r="R109" i="23"/>
  <c r="R12" i="23"/>
  <c r="R36" i="19"/>
  <c r="R68" i="19"/>
  <c r="R32" i="19"/>
  <c r="R89" i="19"/>
  <c r="R53" i="19"/>
  <c r="R17" i="19"/>
  <c r="R87" i="19"/>
  <c r="R80" i="19"/>
  <c r="R45" i="23"/>
  <c r="R62" i="23"/>
  <c r="R30" i="23"/>
  <c r="R30" i="19"/>
  <c r="R86" i="23"/>
  <c r="R84" i="23"/>
  <c r="R71" i="19"/>
  <c r="R29" i="19"/>
  <c r="R33" i="19"/>
  <c r="R88" i="23"/>
  <c r="R68" i="23"/>
  <c r="R53" i="23"/>
  <c r="R50" i="23"/>
  <c r="R75" i="23"/>
  <c r="R62" i="19"/>
  <c r="R23" i="19"/>
  <c r="R77" i="23"/>
  <c r="R69" i="23"/>
  <c r="R34" i="19"/>
  <c r="R51" i="23"/>
  <c r="R101" i="23"/>
  <c r="R78" i="23"/>
  <c r="N109" i="19"/>
  <c r="O109" i="19" s="1"/>
  <c r="Q109" i="19" s="1"/>
  <c r="O69" i="2"/>
  <c r="F56" i="9"/>
  <c r="I77" i="9"/>
  <c r="I78" i="9" s="1"/>
  <c r="J84" i="1"/>
  <c r="I37" i="9"/>
  <c r="H37" i="9"/>
  <c r="H66" i="9"/>
  <c r="H44" i="9"/>
  <c r="I44" i="9"/>
  <c r="J112" i="17"/>
  <c r="L61" i="17"/>
  <c r="K63" i="17"/>
  <c r="L108" i="17"/>
  <c r="X124" i="22"/>
  <c r="X96" i="22"/>
  <c r="X80" i="22"/>
  <c r="X68" i="22"/>
  <c r="X142" i="22"/>
  <c r="X54" i="22"/>
  <c r="X117" i="22"/>
  <c r="X48" i="22"/>
  <c r="X43" i="22"/>
  <c r="X44" i="22"/>
  <c r="X71" i="22"/>
  <c r="X119" i="22"/>
  <c r="X61" i="22"/>
  <c r="X85" i="22"/>
  <c r="X114" i="22"/>
  <c r="X78" i="22"/>
  <c r="X51" i="22"/>
  <c r="X47" i="22"/>
  <c r="X126" i="22"/>
  <c r="X132" i="22"/>
  <c r="X87" i="22"/>
  <c r="X67" i="22"/>
  <c r="X63" i="22"/>
  <c r="X20" i="22"/>
  <c r="X41" i="22"/>
  <c r="X58" i="22"/>
  <c r="X118" i="22"/>
  <c r="X31" i="22"/>
  <c r="X24" i="22"/>
  <c r="X33" i="22"/>
  <c r="X69" i="22"/>
  <c r="X17" i="22"/>
  <c r="X38" i="22"/>
  <c r="X22" i="22"/>
  <c r="X105" i="22"/>
  <c r="X100" i="22"/>
  <c r="X94" i="22"/>
  <c r="X82" i="22"/>
  <c r="X15" i="22"/>
  <c r="I26" i="7" s="1"/>
  <c r="I29" i="7" s="1"/>
  <c r="H81" i="15" s="1"/>
  <c r="X45" i="22"/>
  <c r="X77" i="22"/>
  <c r="X110" i="22"/>
  <c r="X137" i="22"/>
  <c r="X91" i="22"/>
  <c r="X59" i="22"/>
  <c r="X136" i="22"/>
  <c r="X23" i="22"/>
  <c r="X83" i="22"/>
  <c r="X57" i="22"/>
  <c r="U13" i="22"/>
  <c r="H26" i="7"/>
  <c r="H29" i="7" s="1"/>
  <c r="G81" i="15" s="1"/>
  <c r="I16" i="2"/>
  <c r="O16" i="2" s="1"/>
  <c r="J29" i="2"/>
  <c r="P29" i="2" s="1"/>
  <c r="K15" i="2"/>
  <c r="Q15" i="2" s="1"/>
  <c r="J15" i="2"/>
  <c r="P15" i="2" s="1"/>
  <c r="I15" i="2"/>
  <c r="O15" i="2" s="1"/>
  <c r="L15" i="2"/>
  <c r="R15" i="2" s="1"/>
  <c r="K28" i="2"/>
  <c r="L28" i="2"/>
  <c r="I28" i="2"/>
  <c r="J28" i="2"/>
  <c r="L29" i="2"/>
  <c r="R29" i="2" s="1"/>
  <c r="J16" i="2"/>
  <c r="P16" i="2" s="1"/>
  <c r="H19" i="2"/>
  <c r="N19" i="2"/>
  <c r="K111" i="2"/>
  <c r="K105" i="17"/>
  <c r="J108" i="25"/>
  <c r="K107" i="25"/>
  <c r="N70" i="19"/>
  <c r="O70" i="19" s="1"/>
  <c r="Q70" i="19" s="1"/>
  <c r="K29" i="2"/>
  <c r="Q29" i="2" s="1"/>
  <c r="K16" i="2"/>
  <c r="Q16" i="2" s="1"/>
  <c r="L40" i="27"/>
  <c r="N40" i="27"/>
  <c r="I40" i="7"/>
  <c r="I50" i="7" s="1"/>
  <c r="I24" i="8" s="1"/>
  <c r="H76" i="15" s="1"/>
  <c r="K110" i="4"/>
  <c r="K114" i="4" s="1"/>
  <c r="H47" i="9"/>
  <c r="H49" i="9" s="1"/>
  <c r="F108" i="25"/>
  <c r="E109" i="25"/>
  <c r="L16" i="2"/>
  <c r="R16" i="2" s="1"/>
  <c r="F40" i="7"/>
  <c r="F50" i="7" s="1"/>
  <c r="F24" i="8" s="1"/>
  <c r="F27" i="8" s="1"/>
  <c r="F29" i="8" s="1"/>
  <c r="F42" i="8" s="1"/>
  <c r="F58" i="7"/>
  <c r="H110" i="4"/>
  <c r="H114" i="4" s="1"/>
  <c r="G37" i="7"/>
  <c r="G73" i="9" s="1"/>
  <c r="G77" i="9" s="1"/>
  <c r="H37" i="7"/>
  <c r="H73" i="9" s="1"/>
  <c r="H77" i="9" s="1"/>
  <c r="H78" i="9" s="1"/>
  <c r="R13" i="22"/>
  <c r="N38" i="19"/>
  <c r="O38" i="19" s="1"/>
  <c r="Q38" i="19" s="1"/>
  <c r="O112" i="23"/>
  <c r="H55" i="15"/>
  <c r="H43" i="15"/>
  <c r="F33" i="27"/>
  <c r="G42" i="15"/>
  <c r="P52" i="2"/>
  <c r="I12" i="7"/>
  <c r="H55" i="9"/>
  <c r="J16" i="7"/>
  <c r="J59" i="7" s="1"/>
  <c r="I55" i="9" s="1"/>
  <c r="O13" i="22"/>
  <c r="M13" i="22"/>
  <c r="G56" i="9"/>
  <c r="L18" i="17" l="1"/>
  <c r="Q92" i="19"/>
  <c r="V13" i="3"/>
  <c r="R56" i="19"/>
  <c r="R73" i="19"/>
  <c r="H34" i="15"/>
  <c r="Q65" i="19"/>
  <c r="Q54" i="19"/>
  <c r="I34" i="15"/>
  <c r="R61" i="19"/>
  <c r="R58" i="19"/>
  <c r="R81" i="19"/>
  <c r="Q100" i="19"/>
  <c r="R51" i="19"/>
  <c r="R42" i="19"/>
  <c r="Q74" i="19"/>
  <c r="R14" i="19"/>
  <c r="R88" i="19"/>
  <c r="Q78" i="19"/>
  <c r="R22" i="19"/>
  <c r="L27" i="17"/>
  <c r="L31" i="17" s="1"/>
  <c r="L38" i="17" s="1"/>
  <c r="P82" i="2"/>
  <c r="H65" i="8"/>
  <c r="P69" i="2"/>
  <c r="Q63" i="2"/>
  <c r="K69" i="2"/>
  <c r="L63" i="2"/>
  <c r="Q28" i="2"/>
  <c r="Q36" i="2" s="1"/>
  <c r="K36" i="2"/>
  <c r="L64" i="2"/>
  <c r="R64" i="2" s="1"/>
  <c r="Q64" i="2"/>
  <c r="L80" i="2"/>
  <c r="R80" i="2" s="1"/>
  <c r="Q80" i="2"/>
  <c r="L78" i="2"/>
  <c r="R78" i="2" s="1"/>
  <c r="Q78" i="2"/>
  <c r="P28" i="2"/>
  <c r="P36" i="2" s="1"/>
  <c r="J36" i="2"/>
  <c r="K123" i="2" s="1"/>
  <c r="L116" i="2"/>
  <c r="R76" i="2"/>
  <c r="L66" i="2"/>
  <c r="R66" i="2" s="1"/>
  <c r="Q66" i="2"/>
  <c r="L67" i="2"/>
  <c r="R67" i="2" s="1"/>
  <c r="Q67" i="2"/>
  <c r="L117" i="2"/>
  <c r="I19" i="9" s="1"/>
  <c r="I20" i="9" s="1"/>
  <c r="R77" i="2"/>
  <c r="L65" i="2"/>
  <c r="R65" i="2" s="1"/>
  <c r="Q65" i="2"/>
  <c r="R28" i="2"/>
  <c r="R36" i="2" s="1"/>
  <c r="L36" i="2"/>
  <c r="O28" i="2"/>
  <c r="O36" i="2" s="1"/>
  <c r="I36" i="2"/>
  <c r="K82" i="2"/>
  <c r="I65" i="8" s="1"/>
  <c r="Q75" i="2"/>
  <c r="G20" i="9"/>
  <c r="K112" i="17"/>
  <c r="K8" i="4"/>
  <c r="J10" i="4"/>
  <c r="R19" i="2"/>
  <c r="L39" i="2"/>
  <c r="R39" i="2" s="1"/>
  <c r="J39" i="2"/>
  <c r="P39" i="2" s="1"/>
  <c r="Q19" i="2"/>
  <c r="K39" i="2"/>
  <c r="Q39" i="2" s="1"/>
  <c r="I39" i="2"/>
  <c r="O39" i="2" s="1"/>
  <c r="L90" i="4"/>
  <c r="L91" i="2"/>
  <c r="R91" i="2" s="1"/>
  <c r="O13" i="3"/>
  <c r="P13" i="3" s="1"/>
  <c r="K41" i="17"/>
  <c r="K107" i="17" s="1"/>
  <c r="F28" i="9"/>
  <c r="Q13" i="22"/>
  <c r="R101" i="19"/>
  <c r="L72" i="17"/>
  <c r="L91" i="4"/>
  <c r="L80" i="17"/>
  <c r="L91" i="17" s="1"/>
  <c r="K91" i="17"/>
  <c r="L58" i="17"/>
  <c r="L110" i="17" s="1"/>
  <c r="J9" i="17"/>
  <c r="I17" i="1"/>
  <c r="I18" i="1" s="1"/>
  <c r="R57" i="19"/>
  <c r="Q57" i="19"/>
  <c r="R69" i="19"/>
  <c r="Q69" i="19"/>
  <c r="R37" i="19"/>
  <c r="Q37" i="19"/>
  <c r="R32" i="3"/>
  <c r="O32" i="3"/>
  <c r="P32" i="3" s="1"/>
  <c r="H53" i="15"/>
  <c r="R18" i="3"/>
  <c r="O18" i="3"/>
  <c r="P18" i="3" s="1"/>
  <c r="H39" i="15"/>
  <c r="O27" i="3"/>
  <c r="P27" i="3" s="1"/>
  <c r="R27" i="3"/>
  <c r="H48" i="15"/>
  <c r="W13" i="3"/>
  <c r="X13" i="3" s="1"/>
  <c r="O19" i="3"/>
  <c r="P19" i="3" s="1"/>
  <c r="R19" i="3"/>
  <c r="H40" i="15"/>
  <c r="R23" i="3"/>
  <c r="O23" i="3"/>
  <c r="P23" i="3" s="1"/>
  <c r="R60" i="19"/>
  <c r="Q60" i="19"/>
  <c r="R91" i="19"/>
  <c r="Q91" i="19"/>
  <c r="R102" i="19"/>
  <c r="Q102" i="19"/>
  <c r="R95" i="19"/>
  <c r="Q95" i="19"/>
  <c r="R59" i="19"/>
  <c r="Q59" i="19"/>
  <c r="R38" i="3"/>
  <c r="O38" i="3"/>
  <c r="P38" i="3" s="1"/>
  <c r="H59" i="15"/>
  <c r="R42" i="3"/>
  <c r="O42" i="3"/>
  <c r="P42" i="3" s="1"/>
  <c r="H63" i="15"/>
  <c r="O33" i="3"/>
  <c r="P33" i="3" s="1"/>
  <c r="R33" i="3"/>
  <c r="H54" i="15"/>
  <c r="R24" i="3"/>
  <c r="O24" i="3"/>
  <c r="P24" i="3" s="1"/>
  <c r="H45" i="15"/>
  <c r="R28" i="3"/>
  <c r="O28" i="3"/>
  <c r="P28" i="3" s="1"/>
  <c r="H49" i="15"/>
  <c r="R40" i="3"/>
  <c r="O40" i="3"/>
  <c r="P40" i="3" s="1"/>
  <c r="H61" i="15"/>
  <c r="R34" i="3"/>
  <c r="O34" i="3"/>
  <c r="P34" i="3" s="1"/>
  <c r="O17" i="3"/>
  <c r="P17" i="3" s="1"/>
  <c r="R17" i="3"/>
  <c r="H38" i="15"/>
  <c r="R16" i="3"/>
  <c r="O16" i="3"/>
  <c r="P16" i="3" s="1"/>
  <c r="R30" i="3"/>
  <c r="O30" i="3"/>
  <c r="P30" i="3" s="1"/>
  <c r="H51" i="15"/>
  <c r="R63" i="19"/>
  <c r="Q63" i="19"/>
  <c r="R28" i="19"/>
  <c r="Q28" i="19"/>
  <c r="R27" i="19"/>
  <c r="Q27" i="19"/>
  <c r="R14" i="3"/>
  <c r="O14" i="3"/>
  <c r="P14" i="3" s="1"/>
  <c r="H35" i="15"/>
  <c r="R46" i="3"/>
  <c r="O46" i="3"/>
  <c r="P46" i="3" s="1"/>
  <c r="H67" i="15"/>
  <c r="O29" i="3"/>
  <c r="P29" i="3" s="1"/>
  <c r="R29" i="3"/>
  <c r="H50" i="15"/>
  <c r="O39" i="3"/>
  <c r="P39" i="3" s="1"/>
  <c r="R39" i="3"/>
  <c r="H60" i="15"/>
  <c r="O15" i="3"/>
  <c r="P15" i="3" s="1"/>
  <c r="R15" i="3"/>
  <c r="H36" i="15"/>
  <c r="H65" i="15"/>
  <c r="O44" i="3"/>
  <c r="P44" i="3" s="1"/>
  <c r="R44" i="3"/>
  <c r="H66" i="15"/>
  <c r="R45" i="3"/>
  <c r="O45" i="3"/>
  <c r="P45" i="3" s="1"/>
  <c r="R25" i="3"/>
  <c r="O25" i="3"/>
  <c r="P25" i="3" s="1"/>
  <c r="H46" i="15"/>
  <c r="O37" i="3"/>
  <c r="P37" i="3" s="1"/>
  <c r="R37" i="3"/>
  <c r="H58" i="15"/>
  <c r="O31" i="3"/>
  <c r="P31" i="3" s="1"/>
  <c r="R31" i="3"/>
  <c r="I52" i="15" s="1"/>
  <c r="R43" i="3"/>
  <c r="O43" i="3"/>
  <c r="P43" i="3" s="1"/>
  <c r="H64" i="15"/>
  <c r="R25" i="19"/>
  <c r="Q25" i="19"/>
  <c r="R108" i="19"/>
  <c r="Q108" i="19"/>
  <c r="N26" i="3"/>
  <c r="K26" i="3"/>
  <c r="L26" i="3" s="1"/>
  <c r="O47" i="3"/>
  <c r="P47" i="3" s="1"/>
  <c r="R47" i="3"/>
  <c r="I68" i="15" s="1"/>
  <c r="R20" i="3"/>
  <c r="I41" i="15" s="1"/>
  <c r="O20" i="3"/>
  <c r="P20" i="3" s="1"/>
  <c r="H41" i="15"/>
  <c r="O22" i="3"/>
  <c r="P22" i="3" s="1"/>
  <c r="R22" i="3"/>
  <c r="I43" i="15" s="1"/>
  <c r="O21" i="3"/>
  <c r="P21" i="3" s="1"/>
  <c r="R21" i="3"/>
  <c r="I42" i="15" s="1"/>
  <c r="O41" i="3"/>
  <c r="P41" i="3" s="1"/>
  <c r="R41" i="3"/>
  <c r="H62" i="15"/>
  <c r="R36" i="3"/>
  <c r="O36" i="3"/>
  <c r="P36" i="3" s="1"/>
  <c r="H57" i="15"/>
  <c r="O35" i="3"/>
  <c r="P35" i="3" s="1"/>
  <c r="R35" i="3"/>
  <c r="I56" i="15" s="1"/>
  <c r="P13" i="22"/>
  <c r="J107" i="17"/>
  <c r="G17" i="9"/>
  <c r="K194" i="4"/>
  <c r="J196" i="4"/>
  <c r="J194" i="4"/>
  <c r="K196" i="4"/>
  <c r="L196" i="4"/>
  <c r="F56" i="27"/>
  <c r="G33" i="27"/>
  <c r="O40" i="27"/>
  <c r="P40" i="27" s="1"/>
  <c r="I44" i="15"/>
  <c r="L89" i="2"/>
  <c r="R89" i="2" s="1"/>
  <c r="L92" i="4"/>
  <c r="L75" i="2"/>
  <c r="K115" i="2"/>
  <c r="I17" i="8" s="1"/>
  <c r="H72" i="15" s="1"/>
  <c r="H20" i="9"/>
  <c r="L69" i="17"/>
  <c r="R12" i="19"/>
  <c r="R13" i="19"/>
  <c r="R11" i="19"/>
  <c r="L71" i="17"/>
  <c r="J38" i="1"/>
  <c r="J80" i="1" s="1"/>
  <c r="J85" i="1" s="1"/>
  <c r="J37" i="1"/>
  <c r="J69" i="1" s="1"/>
  <c r="J74" i="1" s="1"/>
  <c r="J70" i="1"/>
  <c r="J75" i="1" s="1"/>
  <c r="I113" i="17"/>
  <c r="G50" i="8" s="1"/>
  <c r="F84" i="15" s="1"/>
  <c r="H41" i="17"/>
  <c r="V119" i="22"/>
  <c r="V90" i="22"/>
  <c r="V79" i="22"/>
  <c r="V136" i="22"/>
  <c r="V34" i="22"/>
  <c r="V76" i="22"/>
  <c r="V139" i="22"/>
  <c r="V124" i="22"/>
  <c r="V68" i="22"/>
  <c r="V19" i="22"/>
  <c r="V67" i="22"/>
  <c r="V105" i="22"/>
  <c r="V16" i="22"/>
  <c r="V65" i="22"/>
  <c r="V142" i="22"/>
  <c r="V49" i="22"/>
  <c r="V33" i="22"/>
  <c r="V23" i="22"/>
  <c r="V66" i="22"/>
  <c r="V15" i="22"/>
  <c r="V28" i="22"/>
  <c r="V122" i="22"/>
  <c r="V29" i="22"/>
  <c r="V104" i="22"/>
  <c r="V86" i="22"/>
  <c r="V39" i="22"/>
  <c r="V83" i="22"/>
  <c r="V134" i="22"/>
  <c r="V46" i="22"/>
  <c r="V132" i="22"/>
  <c r="V131" i="22"/>
  <c r="V25" i="22"/>
  <c r="V114" i="22"/>
  <c r="V108" i="22"/>
  <c r="V55" i="22"/>
  <c r="V21" i="22"/>
  <c r="V35" i="22"/>
  <c r="V128" i="22"/>
  <c r="V74" i="22"/>
  <c r="V36" i="22"/>
  <c r="V141" i="22"/>
  <c r="V31" i="22"/>
  <c r="V88" i="22"/>
  <c r="V27" i="22"/>
  <c r="V89" i="22"/>
  <c r="V44" i="22"/>
  <c r="V51" i="22"/>
  <c r="V100" i="22"/>
  <c r="V121" i="22"/>
  <c r="V38" i="22"/>
  <c r="V116" i="22"/>
  <c r="V59" i="22"/>
  <c r="V126" i="22"/>
  <c r="V40" i="22"/>
  <c r="V61" i="22"/>
  <c r="V92" i="22"/>
  <c r="V54" i="22"/>
  <c r="V140" i="22"/>
  <c r="V94" i="22"/>
  <c r="V73" i="22"/>
  <c r="V72" i="22"/>
  <c r="V69" i="22"/>
  <c r="V52" i="22"/>
  <c r="V127" i="22"/>
  <c r="V103" i="22"/>
  <c r="V20" i="22"/>
  <c r="V58" i="22"/>
  <c r="V91" i="22"/>
  <c r="V17" i="22"/>
  <c r="V60" i="22"/>
  <c r="V43" i="22"/>
  <c r="V53" i="22"/>
  <c r="V113" i="22"/>
  <c r="V135" i="22"/>
  <c r="V96" i="22"/>
  <c r="V123" i="22"/>
  <c r="V30" i="22"/>
  <c r="V37" i="22"/>
  <c r="V117" i="22"/>
  <c r="V63" i="22"/>
  <c r="V112" i="22"/>
  <c r="V47" i="22"/>
  <c r="V87" i="22"/>
  <c r="V82" i="22"/>
  <c r="V111" i="22"/>
  <c r="V75" i="22"/>
  <c r="V50" i="22"/>
  <c r="V22" i="22"/>
  <c r="V84" i="22"/>
  <c r="V137" i="22"/>
  <c r="V71" i="22"/>
  <c r="V24" i="22"/>
  <c r="V42" i="22"/>
  <c r="V95" i="22"/>
  <c r="V99" i="22"/>
  <c r="V129" i="22"/>
  <c r="V41" i="22"/>
  <c r="V125" i="22"/>
  <c r="V106" i="22"/>
  <c r="V115" i="22"/>
  <c r="V97" i="22"/>
  <c r="V62" i="22"/>
  <c r="V85" i="22"/>
  <c r="V78" i="22"/>
  <c r="V26" i="22"/>
  <c r="V80" i="22"/>
  <c r="V109" i="22"/>
  <c r="V77" i="22"/>
  <c r="V70" i="22"/>
  <c r="V32" i="22"/>
  <c r="V110" i="22"/>
  <c r="V102" i="22"/>
  <c r="V45" i="22"/>
  <c r="V18" i="22"/>
  <c r="V120" i="22"/>
  <c r="V130" i="22"/>
  <c r="V98" i="22"/>
  <c r="V56" i="22"/>
  <c r="V57" i="22"/>
  <c r="V133" i="22"/>
  <c r="V138" i="22"/>
  <c r="V64" i="22"/>
  <c r="V81" i="22"/>
  <c r="V118" i="22"/>
  <c r="V107" i="22"/>
  <c r="V93" i="22"/>
  <c r="V48" i="22"/>
  <c r="V101" i="22"/>
  <c r="W77" i="22"/>
  <c r="W104" i="22"/>
  <c r="W19" i="22"/>
  <c r="W29" i="22"/>
  <c r="W74" i="22"/>
  <c r="W85" i="22"/>
  <c r="W41" i="22"/>
  <c r="W107" i="22"/>
  <c r="W98" i="22"/>
  <c r="W75" i="22"/>
  <c r="W118" i="22"/>
  <c r="W68" i="22"/>
  <c r="W43" i="22"/>
  <c r="W54" i="22"/>
  <c r="W23" i="22"/>
  <c r="W123" i="22"/>
  <c r="W140" i="22"/>
  <c r="W110" i="22"/>
  <c r="W99" i="22"/>
  <c r="W50" i="22"/>
  <c r="W84" i="22"/>
  <c r="W66" i="22"/>
  <c r="W53" i="22"/>
  <c r="W39" i="22"/>
  <c r="W47" i="22"/>
  <c r="W76" i="22"/>
  <c r="W124" i="22"/>
  <c r="W115" i="22"/>
  <c r="W64" i="22"/>
  <c r="W34" i="22"/>
  <c r="W28" i="22"/>
  <c r="W116" i="22"/>
  <c r="W113" i="22"/>
  <c r="W49" i="22"/>
  <c r="W134" i="22"/>
  <c r="W56" i="22"/>
  <c r="W129" i="22"/>
  <c r="W90" i="22"/>
  <c r="W67" i="22"/>
  <c r="W127" i="22"/>
  <c r="W48" i="22"/>
  <c r="W61" i="22"/>
  <c r="W21" i="22"/>
  <c r="W91" i="22"/>
  <c r="W45" i="22"/>
  <c r="W46" i="22"/>
  <c r="W69" i="22"/>
  <c r="W82" i="22"/>
  <c r="W79" i="22"/>
  <c r="W81" i="22"/>
  <c r="W114" i="22"/>
  <c r="W37" i="22"/>
  <c r="W121" i="22"/>
  <c r="W86" i="22"/>
  <c r="W42" i="22"/>
  <c r="W101" i="22"/>
  <c r="W105" i="22"/>
  <c r="W40" i="22"/>
  <c r="W120" i="22"/>
  <c r="W136" i="22"/>
  <c r="W87" i="22"/>
  <c r="W102" i="22"/>
  <c r="W92" i="22"/>
  <c r="W62" i="22"/>
  <c r="W138" i="22"/>
  <c r="W135" i="22"/>
  <c r="W33" i="22"/>
  <c r="W51" i="22"/>
  <c r="W35" i="22"/>
  <c r="W71" i="22"/>
  <c r="W20" i="22"/>
  <c r="W32" i="22"/>
  <c r="W133" i="22"/>
  <c r="W80" i="22"/>
  <c r="W142" i="22"/>
  <c r="W52" i="22"/>
  <c r="W141" i="22"/>
  <c r="W27" i="22"/>
  <c r="W109" i="22"/>
  <c r="W17" i="22"/>
  <c r="W112" i="22"/>
  <c r="W65" i="22"/>
  <c r="W131" i="22"/>
  <c r="W31" i="22"/>
  <c r="W60" i="22"/>
  <c r="W16" i="22"/>
  <c r="W89" i="22"/>
  <c r="W108" i="22"/>
  <c r="W130" i="22"/>
  <c r="W24" i="22"/>
  <c r="W94" i="22"/>
  <c r="W95" i="22"/>
  <c r="W73" i="22"/>
  <c r="W122" i="22"/>
  <c r="W137" i="22"/>
  <c r="W18" i="22"/>
  <c r="W72" i="22"/>
  <c r="W58" i="22"/>
  <c r="W59" i="22"/>
  <c r="W57" i="22"/>
  <c r="W88" i="22"/>
  <c r="W44" i="22"/>
  <c r="W117" i="22"/>
  <c r="W30" i="22"/>
  <c r="W132" i="22"/>
  <c r="W63" i="22"/>
  <c r="W128" i="22"/>
  <c r="W96" i="22"/>
  <c r="W119" i="22"/>
  <c r="W25" i="22"/>
  <c r="W139" i="22"/>
  <c r="W93" i="22"/>
  <c r="W100" i="22"/>
  <c r="W103" i="22"/>
  <c r="W106" i="22"/>
  <c r="W126" i="22"/>
  <c r="W97" i="22"/>
  <c r="W22" i="22"/>
  <c r="W125" i="22"/>
  <c r="W38" i="22"/>
  <c r="W111" i="22"/>
  <c r="W70" i="22"/>
  <c r="W26" i="22"/>
  <c r="W83" i="22"/>
  <c r="W36" i="22"/>
  <c r="W78" i="22"/>
  <c r="W15" i="22"/>
  <c r="W55" i="22"/>
  <c r="S58" i="22"/>
  <c r="S73" i="22"/>
  <c r="S91" i="22"/>
  <c r="S127" i="22"/>
  <c r="S69" i="22"/>
  <c r="S99" i="22"/>
  <c r="S46" i="22"/>
  <c r="S100" i="22"/>
  <c r="S66" i="22"/>
  <c r="S119" i="22"/>
  <c r="S96" i="22"/>
  <c r="S92" i="22"/>
  <c r="S50" i="22"/>
  <c r="S82" i="22"/>
  <c r="S29" i="22"/>
  <c r="S140" i="22"/>
  <c r="S45" i="22"/>
  <c r="S107" i="22"/>
  <c r="S34" i="22"/>
  <c r="S37" i="22"/>
  <c r="S25" i="22"/>
  <c r="S115" i="22"/>
  <c r="S70" i="22"/>
  <c r="S77" i="22"/>
  <c r="S111" i="22"/>
  <c r="S84" i="22"/>
  <c r="S101" i="22"/>
  <c r="S51" i="22"/>
  <c r="S40" i="22"/>
  <c r="S32" i="22"/>
  <c r="S89" i="22"/>
  <c r="S68" i="22"/>
  <c r="S52" i="22"/>
  <c r="S20" i="22"/>
  <c r="S38" i="22"/>
  <c r="S135" i="22"/>
  <c r="S123" i="22"/>
  <c r="S103" i="22"/>
  <c r="S120" i="22"/>
  <c r="S33" i="22"/>
  <c r="S88" i="22"/>
  <c r="S15" i="22"/>
  <c r="S78" i="22"/>
  <c r="S62" i="22"/>
  <c r="S104" i="22"/>
  <c r="S124" i="22"/>
  <c r="S22" i="22"/>
  <c r="S65" i="22"/>
  <c r="S90" i="22"/>
  <c r="S75" i="22"/>
  <c r="S64" i="22"/>
  <c r="S59" i="22"/>
  <c r="S56" i="22"/>
  <c r="S16" i="22"/>
  <c r="S134" i="22"/>
  <c r="S113" i="22"/>
  <c r="S110" i="22"/>
  <c r="S94" i="22"/>
  <c r="S79" i="22"/>
  <c r="S63" i="22"/>
  <c r="S60" i="22"/>
  <c r="S39" i="22"/>
  <c r="S31" i="22"/>
  <c r="S74" i="22"/>
  <c r="S49" i="22"/>
  <c r="S85" i="22"/>
  <c r="S139" i="22"/>
  <c r="S17" i="22"/>
  <c r="S136" i="22"/>
  <c r="S26" i="22"/>
  <c r="S30" i="22"/>
  <c r="S21" i="22"/>
  <c r="S128" i="22"/>
  <c r="S54" i="22"/>
  <c r="S132" i="22"/>
  <c r="Y9" i="22"/>
  <c r="S141" i="22"/>
  <c r="S133" i="22"/>
  <c r="S130" i="22"/>
  <c r="S125" i="22"/>
  <c r="S122" i="22"/>
  <c r="S109" i="22"/>
  <c r="S93" i="22"/>
  <c r="S83" i="22"/>
  <c r="S80" i="22"/>
  <c r="S72" i="22"/>
  <c r="S48" i="22"/>
  <c r="S142" i="22"/>
  <c r="S121" i="22"/>
  <c r="S118" i="22"/>
  <c r="S97" i="22"/>
  <c r="S76" i="22"/>
  <c r="S53" i="22"/>
  <c r="S87" i="22"/>
  <c r="S116" i="22"/>
  <c r="S41" i="22"/>
  <c r="S57" i="22"/>
  <c r="S131" i="22"/>
  <c r="S42" i="22"/>
  <c r="S95" i="22"/>
  <c r="S61" i="22"/>
  <c r="S112" i="22"/>
  <c r="S108" i="22"/>
  <c r="S81" i="22"/>
  <c r="S138" i="22"/>
  <c r="S117" i="22"/>
  <c r="S114" i="22"/>
  <c r="S106" i="22"/>
  <c r="S98" i="22"/>
  <c r="S67" i="22"/>
  <c r="S43" i="22"/>
  <c r="S35" i="22"/>
  <c r="S27" i="22"/>
  <c r="S24" i="22"/>
  <c r="S19" i="22"/>
  <c r="S137" i="22"/>
  <c r="S129" i="22"/>
  <c r="S126" i="22"/>
  <c r="S105" i="22"/>
  <c r="S102" i="22"/>
  <c r="S86" i="22"/>
  <c r="S71" i="22"/>
  <c r="S55" i="22"/>
  <c r="S47" i="22"/>
  <c r="S44" i="22"/>
  <c r="S36" i="22"/>
  <c r="S28" i="22"/>
  <c r="S23" i="22"/>
  <c r="S18" i="22"/>
  <c r="J67" i="17"/>
  <c r="J74" i="17" s="1"/>
  <c r="J96" i="17" s="1"/>
  <c r="F16" i="15"/>
  <c r="H8" i="8"/>
  <c r="R84" i="19"/>
  <c r="N45" i="2"/>
  <c r="N54" i="2" s="1"/>
  <c r="N57" i="2" s="1"/>
  <c r="R109" i="19"/>
  <c r="R70" i="19"/>
  <c r="X13" i="22"/>
  <c r="R38" i="19"/>
  <c r="R31" i="19"/>
  <c r="O112" i="19"/>
  <c r="G78" i="9"/>
  <c r="H50" i="9"/>
  <c r="K108" i="25"/>
  <c r="J109" i="25"/>
  <c r="O19" i="2"/>
  <c r="I19" i="2"/>
  <c r="J26" i="7"/>
  <c r="J29" i="7" s="1"/>
  <c r="I81" i="15" s="1"/>
  <c r="L19" i="2"/>
  <c r="E110" i="25"/>
  <c r="F109" i="25"/>
  <c r="L105" i="17"/>
  <c r="L111" i="2"/>
  <c r="K19" i="2"/>
  <c r="K177" i="4"/>
  <c r="P19" i="2"/>
  <c r="J19" i="2"/>
  <c r="I110" i="4"/>
  <c r="I114" i="4" s="1"/>
  <c r="H200" i="4" s="1"/>
  <c r="G40" i="7"/>
  <c r="G50" i="7" s="1"/>
  <c r="G24" i="8" s="1"/>
  <c r="F76" i="15" s="1"/>
  <c r="F47" i="9"/>
  <c r="F49" i="9" s="1"/>
  <c r="G15" i="7"/>
  <c r="F61" i="7"/>
  <c r="H177" i="4"/>
  <c r="J110" i="4"/>
  <c r="J114" i="4" s="1"/>
  <c r="G47" i="9"/>
  <c r="G49" i="9" s="1"/>
  <c r="H40" i="7"/>
  <c r="H50" i="7" s="1"/>
  <c r="H24" i="8" s="1"/>
  <c r="G76" i="15" s="1"/>
  <c r="I55" i="15"/>
  <c r="Q112" i="23"/>
  <c r="J33" i="27"/>
  <c r="H56" i="9"/>
  <c r="R112" i="23"/>
  <c r="G47" i="15"/>
  <c r="J49" i="3"/>
  <c r="I56" i="9"/>
  <c r="F47" i="15"/>
  <c r="F49" i="3"/>
  <c r="F26" i="9"/>
  <c r="I55" i="7"/>
  <c r="L113" i="17" l="1"/>
  <c r="J50" i="8" s="1"/>
  <c r="I84" i="15" s="1"/>
  <c r="L41" i="17"/>
  <c r="L107" i="17" s="1"/>
  <c r="K67" i="17"/>
  <c r="K74" i="17" s="1"/>
  <c r="K96" i="17" s="1"/>
  <c r="H203" i="4"/>
  <c r="F70" i="8"/>
  <c r="F73" i="8" s="1"/>
  <c r="Q82" i="2"/>
  <c r="R63" i="2"/>
  <c r="R69" i="2" s="1"/>
  <c r="L69" i="2"/>
  <c r="I16" i="9"/>
  <c r="I63" i="8"/>
  <c r="K114" i="2"/>
  <c r="I15" i="8" s="1"/>
  <c r="H70" i="15" s="1"/>
  <c r="L82" i="2"/>
  <c r="R75" i="2"/>
  <c r="J64" i="8"/>
  <c r="J123" i="2"/>
  <c r="I123" i="2"/>
  <c r="L123" i="2"/>
  <c r="Q69" i="2"/>
  <c r="L63" i="17"/>
  <c r="L8" i="4"/>
  <c r="L10" i="4" s="1"/>
  <c r="K10" i="4"/>
  <c r="G26" i="9"/>
  <c r="G28" i="9"/>
  <c r="K9" i="17"/>
  <c r="J17" i="1"/>
  <c r="L67" i="17"/>
  <c r="L74" i="17" s="1"/>
  <c r="L96" i="17" s="1"/>
  <c r="L114" i="17"/>
  <c r="J22" i="8" s="1"/>
  <c r="I75" i="15" s="1"/>
  <c r="K114" i="17"/>
  <c r="I22" i="8" s="1"/>
  <c r="H75" i="15" s="1"/>
  <c r="V35" i="3"/>
  <c r="W35" i="3" s="1"/>
  <c r="X35" i="3" s="1"/>
  <c r="S35" i="3"/>
  <c r="T35" i="3" s="1"/>
  <c r="V36" i="3"/>
  <c r="W36" i="3" s="1"/>
  <c r="X36" i="3" s="1"/>
  <c r="S36" i="3"/>
  <c r="T36" i="3" s="1"/>
  <c r="V21" i="3"/>
  <c r="W21" i="3" s="1"/>
  <c r="X21" i="3" s="1"/>
  <c r="S21" i="3"/>
  <c r="T21" i="3" s="1"/>
  <c r="V39" i="3"/>
  <c r="W39" i="3" s="1"/>
  <c r="X39" i="3" s="1"/>
  <c r="S39" i="3"/>
  <c r="T39" i="3" s="1"/>
  <c r="I60" i="15"/>
  <c r="V28" i="3"/>
  <c r="W28" i="3" s="1"/>
  <c r="X28" i="3" s="1"/>
  <c r="S28" i="3"/>
  <c r="T28" i="3" s="1"/>
  <c r="I49" i="15"/>
  <c r="V38" i="3"/>
  <c r="W38" i="3" s="1"/>
  <c r="X38" i="3" s="1"/>
  <c r="S38" i="3"/>
  <c r="T38" i="3" s="1"/>
  <c r="I59" i="15"/>
  <c r="S23" i="3"/>
  <c r="T23" i="3" s="1"/>
  <c r="V23" i="3"/>
  <c r="W23" i="3" s="1"/>
  <c r="X23" i="3" s="1"/>
  <c r="S47" i="3"/>
  <c r="T47" i="3" s="1"/>
  <c r="V47" i="3"/>
  <c r="W47" i="3" s="1"/>
  <c r="X47" i="3" s="1"/>
  <c r="I66" i="15"/>
  <c r="S45" i="3"/>
  <c r="T45" i="3" s="1"/>
  <c r="V45" i="3"/>
  <c r="W45" i="3" s="1"/>
  <c r="X45" i="3" s="1"/>
  <c r="V29" i="3"/>
  <c r="W29" i="3" s="1"/>
  <c r="X29" i="3" s="1"/>
  <c r="S29" i="3"/>
  <c r="T29" i="3" s="1"/>
  <c r="I50" i="15"/>
  <c r="V46" i="3"/>
  <c r="W46" i="3" s="1"/>
  <c r="X46" i="3" s="1"/>
  <c r="S46" i="3"/>
  <c r="T46" i="3" s="1"/>
  <c r="I67" i="15"/>
  <c r="V30" i="3"/>
  <c r="W30" i="3" s="1"/>
  <c r="X30" i="3" s="1"/>
  <c r="S30" i="3"/>
  <c r="T30" i="3" s="1"/>
  <c r="I51" i="15"/>
  <c r="V17" i="3"/>
  <c r="W17" i="3" s="1"/>
  <c r="X17" i="3" s="1"/>
  <c r="S17" i="3"/>
  <c r="T17" i="3" s="1"/>
  <c r="I38" i="15"/>
  <c r="V24" i="3"/>
  <c r="W24" i="3" s="1"/>
  <c r="X24" i="3" s="1"/>
  <c r="S24" i="3"/>
  <c r="T24" i="3" s="1"/>
  <c r="I45" i="15"/>
  <c r="V27" i="3"/>
  <c r="W27" i="3" s="1"/>
  <c r="X27" i="3" s="1"/>
  <c r="S27" i="3"/>
  <c r="T27" i="3" s="1"/>
  <c r="I48" i="15"/>
  <c r="V18" i="3"/>
  <c r="W18" i="3" s="1"/>
  <c r="X18" i="3" s="1"/>
  <c r="S18" i="3"/>
  <c r="T18" i="3" s="1"/>
  <c r="I39" i="15"/>
  <c r="V41" i="3"/>
  <c r="W41" i="3" s="1"/>
  <c r="X41" i="3" s="1"/>
  <c r="S41" i="3"/>
  <c r="T41" i="3" s="1"/>
  <c r="I62" i="15"/>
  <c r="V22" i="3"/>
  <c r="W22" i="3" s="1"/>
  <c r="X22" i="3" s="1"/>
  <c r="S22" i="3"/>
  <c r="T22" i="3" s="1"/>
  <c r="V20" i="3"/>
  <c r="W20" i="3" s="1"/>
  <c r="X20" i="3" s="1"/>
  <c r="S20" i="3"/>
  <c r="T20" i="3" s="1"/>
  <c r="O26" i="3"/>
  <c r="P26" i="3" s="1"/>
  <c r="R26" i="3"/>
  <c r="V31" i="3"/>
  <c r="W31" i="3" s="1"/>
  <c r="X31" i="3" s="1"/>
  <c r="S31" i="3"/>
  <c r="T31" i="3" s="1"/>
  <c r="V14" i="3"/>
  <c r="W14" i="3" s="1"/>
  <c r="X14" i="3" s="1"/>
  <c r="S14" i="3"/>
  <c r="T14" i="3" s="1"/>
  <c r="I35" i="15"/>
  <c r="V34" i="3"/>
  <c r="W34" i="3" s="1"/>
  <c r="X34" i="3" s="1"/>
  <c r="S34" i="3"/>
  <c r="T34" i="3" s="1"/>
  <c r="V19" i="3"/>
  <c r="W19" i="3" s="1"/>
  <c r="X19" i="3" s="1"/>
  <c r="S19" i="3"/>
  <c r="T19" i="3" s="1"/>
  <c r="I40" i="15"/>
  <c r="V32" i="3"/>
  <c r="W32" i="3" s="1"/>
  <c r="X32" i="3" s="1"/>
  <c r="S32" i="3"/>
  <c r="T32" i="3" s="1"/>
  <c r="I53" i="15"/>
  <c r="I57" i="15"/>
  <c r="V43" i="3"/>
  <c r="W43" i="3" s="1"/>
  <c r="X43" i="3" s="1"/>
  <c r="S43" i="3"/>
  <c r="T43" i="3" s="1"/>
  <c r="I64" i="15"/>
  <c r="V37" i="3"/>
  <c r="W37" i="3" s="1"/>
  <c r="X37" i="3" s="1"/>
  <c r="S37" i="3"/>
  <c r="T37" i="3" s="1"/>
  <c r="I58" i="15"/>
  <c r="V25" i="3"/>
  <c r="W25" i="3" s="1"/>
  <c r="X25" i="3" s="1"/>
  <c r="S25" i="3"/>
  <c r="T25" i="3" s="1"/>
  <c r="I46" i="15"/>
  <c r="I65" i="15"/>
  <c r="S44" i="3"/>
  <c r="T44" i="3" s="1"/>
  <c r="V44" i="3"/>
  <c r="W44" i="3" s="1"/>
  <c r="X44" i="3" s="1"/>
  <c r="V15" i="3"/>
  <c r="W15" i="3" s="1"/>
  <c r="X15" i="3" s="1"/>
  <c r="S15" i="3"/>
  <c r="T15" i="3" s="1"/>
  <c r="I36" i="15"/>
  <c r="V16" i="3"/>
  <c r="W16" i="3" s="1"/>
  <c r="X16" i="3" s="1"/>
  <c r="S16" i="3"/>
  <c r="T16" i="3" s="1"/>
  <c r="I37" i="15"/>
  <c r="S40" i="3"/>
  <c r="T40" i="3" s="1"/>
  <c r="V40" i="3"/>
  <c r="W40" i="3" s="1"/>
  <c r="X40" i="3" s="1"/>
  <c r="I61" i="15"/>
  <c r="V33" i="3"/>
  <c r="W33" i="3" s="1"/>
  <c r="X33" i="3" s="1"/>
  <c r="S33" i="3"/>
  <c r="T33" i="3" s="1"/>
  <c r="I54" i="15"/>
  <c r="V42" i="3"/>
  <c r="W42" i="3" s="1"/>
  <c r="X42" i="3" s="1"/>
  <c r="S42" i="3"/>
  <c r="T42" i="3" s="1"/>
  <c r="I63" i="15"/>
  <c r="I17" i="9"/>
  <c r="J56" i="27"/>
  <c r="K33" i="27"/>
  <c r="L33" i="27" s="1"/>
  <c r="L56" i="27" s="1"/>
  <c r="L115" i="2"/>
  <c r="J17" i="8" s="1"/>
  <c r="I72" i="15" s="1"/>
  <c r="R82" i="2"/>
  <c r="H16" i="4"/>
  <c r="H19" i="4" s="1"/>
  <c r="H41" i="4" s="1"/>
  <c r="H27" i="4"/>
  <c r="H30" i="4" s="1"/>
  <c r="W13" i="22"/>
  <c r="I107" i="17"/>
  <c r="H67" i="17"/>
  <c r="H74" i="17" s="1"/>
  <c r="H96" i="17" s="1"/>
  <c r="J37" i="7"/>
  <c r="S13" i="22"/>
  <c r="Y127" i="22"/>
  <c r="Y105" i="22"/>
  <c r="Y59" i="22"/>
  <c r="Y15" i="22"/>
  <c r="Y100" i="22"/>
  <c r="Y85" i="22"/>
  <c r="Y132" i="22"/>
  <c r="Y118" i="22"/>
  <c r="Y55" i="22"/>
  <c r="Y88" i="22"/>
  <c r="Y134" i="22"/>
  <c r="Y63" i="22"/>
  <c r="Y125" i="22"/>
  <c r="Y138" i="22"/>
  <c r="Y29" i="22"/>
  <c r="Y77" i="22"/>
  <c r="Y94" i="22"/>
  <c r="Y32" i="22"/>
  <c r="Y92" i="22"/>
  <c r="Y57" i="22"/>
  <c r="Y78" i="22"/>
  <c r="Y130" i="22"/>
  <c r="Y36" i="22"/>
  <c r="Y49" i="22"/>
  <c r="Y54" i="22"/>
  <c r="Y51" i="22"/>
  <c r="Y21" i="22"/>
  <c r="Y65" i="22"/>
  <c r="Y139" i="22"/>
  <c r="Y97" i="22"/>
  <c r="Y114" i="22"/>
  <c r="Y42" i="22"/>
  <c r="Y73" i="22"/>
  <c r="Y86" i="22"/>
  <c r="Y117" i="22"/>
  <c r="Y48" i="22"/>
  <c r="Y81" i="22"/>
  <c r="Y22" i="22"/>
  <c r="Y72" i="22"/>
  <c r="Y17" i="22"/>
  <c r="Y113" i="22"/>
  <c r="Y119" i="22"/>
  <c r="Y56" i="22"/>
  <c r="Y82" i="22"/>
  <c r="Y31" i="22"/>
  <c r="Y108" i="22"/>
  <c r="Y128" i="22"/>
  <c r="Y133" i="22"/>
  <c r="Y23" i="22"/>
  <c r="Y120" i="22"/>
  <c r="Y38" i="22"/>
  <c r="Y83" i="22"/>
  <c r="Y60" i="22"/>
  <c r="Y115" i="22"/>
  <c r="Y104" i="22"/>
  <c r="Y24" i="22"/>
  <c r="Y30" i="22"/>
  <c r="Y103" i="22"/>
  <c r="Y47" i="22"/>
  <c r="Y95" i="22"/>
  <c r="Y18" i="22"/>
  <c r="Y46" i="22"/>
  <c r="Y62" i="22"/>
  <c r="Y16" i="22"/>
  <c r="Y74" i="22"/>
  <c r="Y76" i="22"/>
  <c r="Y107" i="22"/>
  <c r="Y109" i="22"/>
  <c r="Y69" i="22"/>
  <c r="Y53" i="22"/>
  <c r="Y75" i="22"/>
  <c r="Y40" i="22"/>
  <c r="Y79" i="22"/>
  <c r="Y20" i="22"/>
  <c r="Y61" i="22"/>
  <c r="Y123" i="22"/>
  <c r="Y131" i="22"/>
  <c r="Y44" i="22"/>
  <c r="Y66" i="22"/>
  <c r="Y84" i="22"/>
  <c r="Y58" i="22"/>
  <c r="Y135" i="22"/>
  <c r="Y37" i="22"/>
  <c r="Y141" i="22"/>
  <c r="Y137" i="22"/>
  <c r="Y96" i="22"/>
  <c r="Y116" i="22"/>
  <c r="Y93" i="22"/>
  <c r="Y136" i="22"/>
  <c r="Y43" i="22"/>
  <c r="Y68" i="22"/>
  <c r="Y101" i="22"/>
  <c r="Y25" i="22"/>
  <c r="Y39" i="22"/>
  <c r="Y50" i="22"/>
  <c r="Y67" i="22"/>
  <c r="Y106" i="22"/>
  <c r="Y70" i="22"/>
  <c r="Y140" i="22"/>
  <c r="Y126" i="22"/>
  <c r="Y45" i="22"/>
  <c r="Y41" i="22"/>
  <c r="Y80" i="22"/>
  <c r="Y87" i="22"/>
  <c r="Y124" i="22"/>
  <c r="Y142" i="22"/>
  <c r="Y26" i="22"/>
  <c r="Y90" i="22"/>
  <c r="Y71" i="22"/>
  <c r="Y52" i="22"/>
  <c r="Y19" i="22"/>
  <c r="Y110" i="22"/>
  <c r="Y33" i="22"/>
  <c r="Y99" i="22"/>
  <c r="Y34" i="22"/>
  <c r="Y98" i="22"/>
  <c r="Y129" i="22"/>
  <c r="Y111" i="22"/>
  <c r="Y89" i="22"/>
  <c r="Y28" i="22"/>
  <c r="Y64" i="22"/>
  <c r="Y35" i="22"/>
  <c r="Y122" i="22"/>
  <c r="Y112" i="22"/>
  <c r="Y27" i="22"/>
  <c r="Y91" i="22"/>
  <c r="Y121" i="22"/>
  <c r="Y102" i="22"/>
  <c r="G26" i="7"/>
  <c r="G29" i="7" s="1"/>
  <c r="F81" i="15" s="1"/>
  <c r="V13" i="22"/>
  <c r="G16" i="15"/>
  <c r="I8" i="8"/>
  <c r="Q112" i="19"/>
  <c r="R112" i="19"/>
  <c r="N33" i="27"/>
  <c r="N56" i="27" s="1"/>
  <c r="P45" i="2"/>
  <c r="P54" i="2" s="1"/>
  <c r="P57" i="2" s="1"/>
  <c r="R45" i="2"/>
  <c r="R54" i="2" s="1"/>
  <c r="H33" i="27"/>
  <c r="H56" i="27" s="1"/>
  <c r="Q45" i="2"/>
  <c r="Q54" i="2" s="1"/>
  <c r="Q57" i="2" s="1"/>
  <c r="O45" i="2"/>
  <c r="O54" i="2" s="1"/>
  <c r="G56" i="27"/>
  <c r="E111" i="25"/>
  <c r="F110" i="25"/>
  <c r="I118" i="2"/>
  <c r="J118" i="2"/>
  <c r="J110" i="25"/>
  <c r="K109" i="25"/>
  <c r="K118" i="2"/>
  <c r="I200" i="4"/>
  <c r="I177" i="4"/>
  <c r="J177" i="4"/>
  <c r="J200" i="4"/>
  <c r="F50" i="9"/>
  <c r="G50" i="9"/>
  <c r="G18" i="7"/>
  <c r="G49" i="3"/>
  <c r="N49" i="3"/>
  <c r="H47" i="15"/>
  <c r="K49" i="3"/>
  <c r="J12" i="7"/>
  <c r="J203" i="4" l="1"/>
  <c r="H70" i="8"/>
  <c r="H73" i="8" s="1"/>
  <c r="I203" i="4"/>
  <c r="G70" i="8"/>
  <c r="G73" i="8" s="1"/>
  <c r="L114" i="2"/>
  <c r="J15" i="8" s="1"/>
  <c r="I70" i="15" s="1"/>
  <c r="J63" i="8"/>
  <c r="L112" i="17"/>
  <c r="J65" i="8"/>
  <c r="L118" i="2"/>
  <c r="I28" i="9"/>
  <c r="H26" i="9"/>
  <c r="L9" i="17"/>
  <c r="J18" i="1"/>
  <c r="H28" i="9"/>
  <c r="I26" i="9"/>
  <c r="V26" i="3"/>
  <c r="W26" i="3" s="1"/>
  <c r="X26" i="3" s="1"/>
  <c r="S26" i="3"/>
  <c r="T26" i="3" s="1"/>
  <c r="O33" i="27"/>
  <c r="P33" i="27" s="1"/>
  <c r="P56" i="27" s="1"/>
  <c r="R57" i="2"/>
  <c r="L45" i="2" s="1"/>
  <c r="L54" i="2" s="1"/>
  <c r="I47" i="9"/>
  <c r="I49" i="9" s="1"/>
  <c r="J40" i="7"/>
  <c r="J50" i="7" s="1"/>
  <c r="J24" i="8" s="1"/>
  <c r="I76" i="15" s="1"/>
  <c r="L110" i="4"/>
  <c r="L114" i="4" s="1"/>
  <c r="Y13" i="22"/>
  <c r="G58" i="7"/>
  <c r="G61" i="7" s="1"/>
  <c r="H16" i="15"/>
  <c r="J8" i="8"/>
  <c r="I16" i="15" s="1"/>
  <c r="K56" i="27"/>
  <c r="J45" i="2"/>
  <c r="J54" i="2" s="1"/>
  <c r="J57" i="2" s="1"/>
  <c r="Q86" i="2"/>
  <c r="Q93" i="2" s="1"/>
  <c r="S52" i="3" s="1"/>
  <c r="K45" i="2"/>
  <c r="K54" i="2" s="1"/>
  <c r="K57" i="2" s="1"/>
  <c r="P86" i="2"/>
  <c r="P93" i="2" s="1"/>
  <c r="O52" i="3" s="1"/>
  <c r="H32" i="4"/>
  <c r="H38" i="4" s="1"/>
  <c r="H58" i="4" s="1"/>
  <c r="H46" i="4"/>
  <c r="H55" i="4" s="1"/>
  <c r="F111" i="25"/>
  <c r="E112" i="25"/>
  <c r="K110" i="25"/>
  <c r="J111" i="25"/>
  <c r="O97" i="2"/>
  <c r="K53" i="3"/>
  <c r="H49" i="3"/>
  <c r="F27" i="9"/>
  <c r="F29" i="9" s="1"/>
  <c r="G27" i="9"/>
  <c r="G29" i="9" s="1"/>
  <c r="O49" i="3"/>
  <c r="N97" i="2"/>
  <c r="G53" i="3"/>
  <c r="J55" i="7"/>
  <c r="I47" i="15"/>
  <c r="R49" i="3"/>
  <c r="L49" i="3"/>
  <c r="H15" i="7" l="1"/>
  <c r="H58" i="7" s="1"/>
  <c r="R86" i="2"/>
  <c r="R93" i="2" s="1"/>
  <c r="W52" i="3" s="1"/>
  <c r="O56" i="27"/>
  <c r="L57" i="2"/>
  <c r="I50" i="9"/>
  <c r="L177" i="4"/>
  <c r="L200" i="4"/>
  <c r="K200" i="4"/>
  <c r="K121" i="2"/>
  <c r="H31" i="15" s="1"/>
  <c r="K119" i="2"/>
  <c r="I49" i="8" s="1"/>
  <c r="H83" i="15" s="1"/>
  <c r="K113" i="2"/>
  <c r="I122" i="2"/>
  <c r="F32" i="15" s="1"/>
  <c r="L119" i="2"/>
  <c r="J49" i="8" s="1"/>
  <c r="I83" i="15" s="1"/>
  <c r="K111" i="25"/>
  <c r="J112" i="25"/>
  <c r="F112" i="25"/>
  <c r="E113" i="25"/>
  <c r="J86" i="2"/>
  <c r="J93" i="2" s="1"/>
  <c r="P52" i="3" s="1"/>
  <c r="V49" i="3"/>
  <c r="P49" i="3"/>
  <c r="F30" i="9"/>
  <c r="S49" i="3"/>
  <c r="H27" i="9"/>
  <c r="H29" i="9" s="1"/>
  <c r="P97" i="2"/>
  <c r="O53" i="3"/>
  <c r="O54" i="3"/>
  <c r="G30" i="9"/>
  <c r="I97" i="2"/>
  <c r="G69" i="8" s="1"/>
  <c r="L53" i="3"/>
  <c r="H53" i="3"/>
  <c r="H97" i="2"/>
  <c r="F69" i="8" s="1"/>
  <c r="H18" i="7" l="1"/>
  <c r="K203" i="4"/>
  <c r="I70" i="8"/>
  <c r="I73" i="8" s="1"/>
  <c r="L203" i="4"/>
  <c r="J70" i="8"/>
  <c r="J73" i="8" s="1"/>
  <c r="L86" i="2"/>
  <c r="L93" i="2" s="1"/>
  <c r="X52" i="3" s="1"/>
  <c r="L121" i="2"/>
  <c r="I31" i="15" s="1"/>
  <c r="K86" i="2"/>
  <c r="K93" i="2" s="1"/>
  <c r="T52" i="3" s="1"/>
  <c r="L113" i="2"/>
  <c r="P54" i="3"/>
  <c r="I120" i="2"/>
  <c r="G21" i="8" s="1"/>
  <c r="F74" i="15" s="1"/>
  <c r="E114" i="25"/>
  <c r="F113" i="25"/>
  <c r="J113" i="25"/>
  <c r="K112" i="25"/>
  <c r="I15" i="7"/>
  <c r="H61" i="7"/>
  <c r="H30" i="9"/>
  <c r="X49" i="3"/>
  <c r="W49" i="3"/>
  <c r="P102" i="2"/>
  <c r="S53" i="3"/>
  <c r="Q97" i="2"/>
  <c r="S54" i="3"/>
  <c r="T49" i="3"/>
  <c r="P53" i="3"/>
  <c r="J97" i="2"/>
  <c r="J122" i="2"/>
  <c r="G32" i="15" s="1"/>
  <c r="J120" i="2" l="1"/>
  <c r="H21" i="8" s="1"/>
  <c r="G74" i="15" s="1"/>
  <c r="H69" i="8"/>
  <c r="G23" i="8"/>
  <c r="G27" i="8" s="1"/>
  <c r="F22" i="9" s="1"/>
  <c r="E115" i="25"/>
  <c r="F114" i="25"/>
  <c r="J114" i="25"/>
  <c r="K113" i="25"/>
  <c r="I58" i="7"/>
  <c r="I18" i="7"/>
  <c r="I27" i="9"/>
  <c r="I29" i="9" s="1"/>
  <c r="I30" i="9" s="1"/>
  <c r="H23" i="8"/>
  <c r="H27" i="8" s="1"/>
  <c r="L97" i="2"/>
  <c r="X53" i="3"/>
  <c r="X54" i="3"/>
  <c r="W53" i="3"/>
  <c r="R97" i="2"/>
  <c r="R102" i="2" s="1"/>
  <c r="W54" i="3"/>
  <c r="Q102" i="2"/>
  <c r="K122" i="2"/>
  <c r="H32" i="15" s="1"/>
  <c r="H33" i="15" s="1"/>
  <c r="T53" i="3"/>
  <c r="K97" i="2"/>
  <c r="T54" i="3"/>
  <c r="J102" i="2"/>
  <c r="K120" i="2" l="1"/>
  <c r="I21" i="8" s="1"/>
  <c r="I23" i="8" s="1"/>
  <c r="I27" i="8" s="1"/>
  <c r="I69" i="8"/>
  <c r="L102" i="2"/>
  <c r="J69" i="8"/>
  <c r="F23" i="9"/>
  <c r="J115" i="25"/>
  <c r="K114" i="25"/>
  <c r="F115" i="25"/>
  <c r="E116" i="25"/>
  <c r="L122" i="2"/>
  <c r="I32" i="15" s="1"/>
  <c r="I33" i="15" s="1"/>
  <c r="J15" i="7"/>
  <c r="I61" i="7"/>
  <c r="G22" i="9"/>
  <c r="G23" i="9" s="1"/>
  <c r="L120" i="2"/>
  <c r="J21" i="8" s="1"/>
  <c r="K102" i="2"/>
  <c r="H74" i="15" l="1"/>
  <c r="J116" i="25"/>
  <c r="K115" i="25"/>
  <c r="F116" i="25"/>
  <c r="E117" i="25"/>
  <c r="J58" i="7"/>
  <c r="J61" i="7" s="1"/>
  <c r="J18" i="7"/>
  <c r="H22" i="9"/>
  <c r="J23" i="8"/>
  <c r="J27" i="8" s="1"/>
  <c r="I74" i="15"/>
  <c r="K116" i="25" l="1"/>
  <c r="J117" i="25"/>
  <c r="E118" i="25"/>
  <c r="F117" i="25"/>
  <c r="I22" i="9"/>
  <c r="H23" i="9"/>
  <c r="I24" i="4" l="1"/>
  <c r="J24" i="4"/>
  <c r="H88" i="4"/>
  <c r="H95" i="4" s="1"/>
  <c r="H182" i="4" s="1"/>
  <c r="J118" i="25"/>
  <c r="K117" i="25"/>
  <c r="E119" i="25"/>
  <c r="F118" i="25"/>
  <c r="I23" i="9"/>
  <c r="H45" i="2" l="1"/>
  <c r="H54" i="2" s="1"/>
  <c r="H57" i="2" s="1"/>
  <c r="F119" i="25"/>
  <c r="E120" i="25"/>
  <c r="K118" i="25"/>
  <c r="J119" i="25"/>
  <c r="N86" i="2" l="1"/>
  <c r="N93" i="2" s="1"/>
  <c r="N102" i="2" s="1"/>
  <c r="I16" i="4"/>
  <c r="I19" i="4" s="1"/>
  <c r="I41" i="4" s="1"/>
  <c r="J16" i="4"/>
  <c r="J19" i="4" s="1"/>
  <c r="J41" i="4" s="1"/>
  <c r="I27" i="4"/>
  <c r="I30" i="4" s="1"/>
  <c r="J27" i="4"/>
  <c r="J30" i="4" s="1"/>
  <c r="K27" i="4"/>
  <c r="K30" i="4" s="1"/>
  <c r="K16" i="4"/>
  <c r="K19" i="4" s="1"/>
  <c r="K41" i="4" s="1"/>
  <c r="L16" i="4"/>
  <c r="L19" i="4" s="1"/>
  <c r="L41" i="4" s="1"/>
  <c r="L27" i="4"/>
  <c r="L30" i="4" s="1"/>
  <c r="I26" i="2"/>
  <c r="O26" i="2"/>
  <c r="F120" i="25"/>
  <c r="E121" i="25"/>
  <c r="J120" i="25"/>
  <c r="K119" i="25"/>
  <c r="I32" i="4" l="1"/>
  <c r="I38" i="4" s="1"/>
  <c r="F80" i="9" s="1"/>
  <c r="G52" i="3"/>
  <c r="G54" i="3" s="1"/>
  <c r="O57" i="2"/>
  <c r="I45" i="2" s="1"/>
  <c r="I54" i="2" s="1"/>
  <c r="I57" i="2" s="1"/>
  <c r="J32" i="4"/>
  <c r="J38" i="4" s="1"/>
  <c r="G80" i="9" s="1"/>
  <c r="K32" i="4"/>
  <c r="K38" i="4" s="1"/>
  <c r="H80" i="9" s="1"/>
  <c r="I83" i="4"/>
  <c r="L32" i="4"/>
  <c r="L38" i="4" s="1"/>
  <c r="I80" i="9" s="1"/>
  <c r="I46" i="4"/>
  <c r="I55" i="4" s="1"/>
  <c r="K46" i="4"/>
  <c r="K55" i="4" s="1"/>
  <c r="I51" i="8" s="1"/>
  <c r="J46" i="4"/>
  <c r="J55" i="4" s="1"/>
  <c r="L46" i="4"/>
  <c r="L55" i="4" s="1"/>
  <c r="H86" i="2"/>
  <c r="H93" i="2" s="1"/>
  <c r="E122" i="25"/>
  <c r="F121" i="25"/>
  <c r="K120" i="25"/>
  <c r="J121" i="25"/>
  <c r="I113" i="2" l="1"/>
  <c r="I58" i="4"/>
  <c r="F81" i="9"/>
  <c r="O86" i="2"/>
  <c r="O93" i="2" s="1"/>
  <c r="I121" i="2" s="1"/>
  <c r="F31" i="15" s="1"/>
  <c r="F33" i="15" s="1"/>
  <c r="L58" i="4"/>
  <c r="J83" i="4"/>
  <c r="I197" i="4" s="1"/>
  <c r="J58" i="4"/>
  <c r="H81" i="9"/>
  <c r="K58" i="4"/>
  <c r="J113" i="2"/>
  <c r="K83" i="4"/>
  <c r="I18" i="8" s="1"/>
  <c r="H73" i="15" s="1"/>
  <c r="H197" i="4"/>
  <c r="G18" i="8"/>
  <c r="F73" i="15" s="1"/>
  <c r="H18" i="8"/>
  <c r="G73" i="15" s="1"/>
  <c r="L83" i="4"/>
  <c r="H85" i="15"/>
  <c r="I52" i="8"/>
  <c r="H51" i="8"/>
  <c r="G85" i="15" s="1"/>
  <c r="J208" i="4"/>
  <c r="H208" i="4"/>
  <c r="G51" i="8"/>
  <c r="F85" i="15" s="1"/>
  <c r="I208" i="4"/>
  <c r="K208" i="4"/>
  <c r="L208" i="4"/>
  <c r="J51" i="8"/>
  <c r="I86" i="2"/>
  <c r="I93" i="2" s="1"/>
  <c r="J119" i="2"/>
  <c r="H49" i="8" s="1"/>
  <c r="I119" i="2"/>
  <c r="G49" i="8" s="1"/>
  <c r="H52" i="3"/>
  <c r="H54" i="3" s="1"/>
  <c r="H102" i="2"/>
  <c r="E123" i="25"/>
  <c r="F122" i="25"/>
  <c r="K121" i="25"/>
  <c r="J122" i="25"/>
  <c r="J14" i="8" l="1"/>
  <c r="L193" i="4"/>
  <c r="J62" i="8" s="1"/>
  <c r="J66" i="8" s="1"/>
  <c r="J75" i="8" s="1"/>
  <c r="K193" i="4"/>
  <c r="I62" i="8" s="1"/>
  <c r="I66" i="8" s="1"/>
  <c r="I75" i="8" s="1"/>
  <c r="I88" i="4"/>
  <c r="I95" i="4" s="1"/>
  <c r="I182" i="4" s="1"/>
  <c r="H193" i="4"/>
  <c r="F62" i="8" s="1"/>
  <c r="F66" i="8" s="1"/>
  <c r="F75" i="8" s="1"/>
  <c r="J121" i="2"/>
  <c r="G31" i="15" s="1"/>
  <c r="G33" i="15" s="1"/>
  <c r="O102" i="2"/>
  <c r="G14" i="8"/>
  <c r="F69" i="15" s="1"/>
  <c r="I193" i="4"/>
  <c r="K52" i="3"/>
  <c r="K54" i="3" s="1"/>
  <c r="J88" i="4"/>
  <c r="J95" i="4" s="1"/>
  <c r="J182" i="4" s="1"/>
  <c r="H14" i="8"/>
  <c r="H19" i="8" s="1"/>
  <c r="J193" i="4"/>
  <c r="H62" i="8" s="1"/>
  <c r="H66" i="8" s="1"/>
  <c r="H75" i="8" s="1"/>
  <c r="G81" i="9"/>
  <c r="J197" i="4"/>
  <c r="L197" i="4"/>
  <c r="J18" i="8"/>
  <c r="I73" i="15" s="1"/>
  <c r="K197" i="4"/>
  <c r="L88" i="4"/>
  <c r="L95" i="4" s="1"/>
  <c r="L182" i="4" s="1"/>
  <c r="I81" i="9"/>
  <c r="I85" i="15"/>
  <c r="J52" i="8"/>
  <c r="K88" i="4"/>
  <c r="K95" i="4" s="1"/>
  <c r="K182" i="4" s="1"/>
  <c r="I14" i="8"/>
  <c r="I69" i="15"/>
  <c r="F83" i="15"/>
  <c r="G52" i="8"/>
  <c r="L52" i="3"/>
  <c r="L54" i="3" s="1"/>
  <c r="I102" i="2"/>
  <c r="G83" i="15"/>
  <c r="H52" i="8"/>
  <c r="F123" i="25"/>
  <c r="E124" i="25"/>
  <c r="J123" i="25"/>
  <c r="K122" i="25"/>
  <c r="H198" i="4" l="1"/>
  <c r="H205" i="4" s="1"/>
  <c r="I198" i="4"/>
  <c r="I205" i="4" s="1"/>
  <c r="G62" i="8"/>
  <c r="G66" i="8" s="1"/>
  <c r="G75" i="8" s="1"/>
  <c r="G19" i="8"/>
  <c r="F13" i="9" s="1"/>
  <c r="L198" i="4"/>
  <c r="L205" i="4" s="1"/>
  <c r="G69" i="15"/>
  <c r="J19" i="8"/>
  <c r="J29" i="8" s="1"/>
  <c r="J42" i="8" s="1"/>
  <c r="K198" i="4"/>
  <c r="K205" i="4" s="1"/>
  <c r="J198" i="4"/>
  <c r="J205" i="4" s="1"/>
  <c r="H69" i="15"/>
  <c r="I19" i="8"/>
  <c r="G13" i="9"/>
  <c r="H29" i="8"/>
  <c r="H42" i="8" s="1"/>
  <c r="F124" i="25"/>
  <c r="E125" i="25"/>
  <c r="K123" i="25"/>
  <c r="J124" i="25"/>
  <c r="G29" i="8" l="1"/>
  <c r="G42" i="8" s="1"/>
  <c r="F14" i="9"/>
  <c r="I13" i="9"/>
  <c r="I14" i="9" s="1"/>
  <c r="H13" i="9"/>
  <c r="I29" i="8"/>
  <c r="I42" i="8" s="1"/>
  <c r="G14" i="9"/>
  <c r="E126" i="25"/>
  <c r="F125" i="25"/>
  <c r="J125" i="25"/>
  <c r="K124" i="25"/>
  <c r="H14" i="9" l="1"/>
  <c r="E127" i="25"/>
  <c r="F126" i="25"/>
  <c r="J126" i="25"/>
  <c r="K125" i="25"/>
  <c r="F127" i="25" l="1"/>
  <c r="E128" i="25"/>
  <c r="J127" i="25"/>
  <c r="K126" i="25"/>
  <c r="F128" i="25" l="1"/>
  <c r="E129" i="25"/>
  <c r="J128" i="25"/>
  <c r="K127" i="25"/>
  <c r="E130" i="25" l="1"/>
  <c r="F129" i="25"/>
  <c r="J129" i="25"/>
  <c r="K128" i="25"/>
  <c r="E131" i="25" l="1"/>
  <c r="F130" i="25"/>
  <c r="K129" i="25"/>
  <c r="J130" i="25"/>
  <c r="F131" i="25" l="1"/>
  <c r="E132" i="25"/>
  <c r="J131" i="25"/>
  <c r="K130" i="25"/>
  <c r="K131" i="25" l="1"/>
  <c r="J132" i="25"/>
  <c r="F132" i="25"/>
  <c r="E133" i="25"/>
  <c r="K132" i="25" l="1"/>
  <c r="J133" i="25"/>
  <c r="E134" i="25"/>
  <c r="F133" i="25"/>
  <c r="E135" i="25" l="1"/>
  <c r="F134" i="25"/>
  <c r="J134" i="25"/>
  <c r="K133" i="25"/>
  <c r="F135" i="25" l="1"/>
  <c r="E136" i="25"/>
  <c r="J135" i="25"/>
  <c r="K134" i="25"/>
  <c r="F136" i="25" l="1"/>
  <c r="E137" i="25"/>
  <c r="J136" i="25"/>
  <c r="K135" i="25"/>
  <c r="E138" i="25" l="1"/>
  <c r="F137" i="25"/>
  <c r="K136" i="25"/>
  <c r="J137" i="25"/>
  <c r="E139" i="25" l="1"/>
  <c r="F138" i="25"/>
  <c r="K137" i="25"/>
  <c r="J138" i="25"/>
  <c r="F139" i="25" l="1"/>
  <c r="E140" i="25"/>
  <c r="K138" i="25"/>
  <c r="J139" i="25"/>
  <c r="F140" i="25" l="1"/>
  <c r="E141" i="25"/>
  <c r="J140" i="25"/>
  <c r="K139" i="25"/>
  <c r="E142" i="25" l="1"/>
  <c r="F141" i="25"/>
  <c r="K140" i="25"/>
  <c r="J141" i="25"/>
  <c r="E143" i="25" l="1"/>
  <c r="F142" i="25"/>
  <c r="K141" i="25"/>
  <c r="J142" i="25"/>
  <c r="F143" i="25" l="1"/>
  <c r="E144" i="25"/>
  <c r="K142" i="25"/>
  <c r="J143" i="25"/>
  <c r="F144" i="25" l="1"/>
  <c r="E145" i="25"/>
  <c r="J144" i="25"/>
  <c r="K143" i="25"/>
  <c r="E146" i="25" l="1"/>
  <c r="F145" i="25"/>
  <c r="J145" i="25"/>
  <c r="K144" i="25"/>
  <c r="E147" i="25" l="1"/>
  <c r="F146" i="25"/>
  <c r="J146" i="25"/>
  <c r="K145" i="25"/>
  <c r="K146" i="25" l="1"/>
  <c r="J147" i="25"/>
  <c r="E148" i="25"/>
  <c r="F148" i="25" s="1"/>
  <c r="F147" i="25"/>
  <c r="J148" i="25" l="1"/>
  <c r="K148" i="25" s="1"/>
  <c r="K147" i="25"/>
</calcChain>
</file>

<file path=xl/comments1.xml><?xml version="1.0" encoding="utf-8"?>
<comments xmlns="http://schemas.openxmlformats.org/spreadsheetml/2006/main">
  <authors>
    <author>Keizer</author>
    <author>Goedhart, R.</author>
    <author>Reinier Goedhart</author>
  </authors>
  <commentList>
    <comment ref="D27" authorId="0" shapeId="0">
      <text>
        <r>
          <rPr>
            <sz val="9"/>
            <color indexed="81"/>
            <rFont val="Tahoma"/>
            <family val="2"/>
          </rPr>
          <t xml:space="preserve">
Met ingang van 1 januari 2013 wordt bekostiging vanuit het SWV ook als Rijksbekostiging gezien.</t>
        </r>
      </text>
    </comment>
    <comment ref="D29" authorId="1" shapeId="0">
      <text>
        <r>
          <rPr>
            <sz val="10"/>
            <color indexed="81"/>
            <rFont val="Tahoma"/>
            <family val="2"/>
          </rPr>
          <t xml:space="preserve">
Wanneer hier een minbedrag verschijnt, dan zijn er minder leerlingen  op de peildatum op de SBO dan 2% van de leerlingen in het SWV die toegerekend zijn aan deze school. Het model gaat ervan uit dat dit teveel bekostigde zorgformatie teruggestort wordt naar het SWV. Wanneer (een deel van) deze gelden weer naar de SBO wordt teruggestort, kan deze bijdrage uit het SWV onderstaand verwerkt worden.</t>
        </r>
      </text>
    </comment>
    <comment ref="D30" authorId="2" shapeId="0">
      <text>
        <r>
          <rPr>
            <sz val="9"/>
            <color indexed="81"/>
            <rFont val="Tahoma"/>
            <family val="2"/>
          </rPr>
          <t>hier wordt uitgegaan van de landelijke GPL)</t>
        </r>
      </text>
    </comment>
    <comment ref="D37" authorId="1"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2.xml><?xml version="1.0" encoding="utf-8"?>
<comments xmlns="http://schemas.openxmlformats.org/spreadsheetml/2006/main">
  <authors>
    <author>Bé Keizer</author>
  </authors>
  <commentList>
    <comment ref="J7" authorId="0" shapeId="0">
      <text>
        <r>
          <rPr>
            <sz val="9"/>
            <color indexed="81"/>
            <rFont val="Tahoma"/>
            <family val="2"/>
          </rPr>
          <t xml:space="preserve">Als einddatum hier opgeven </t>
        </r>
        <r>
          <rPr>
            <b/>
            <u/>
            <sz val="9"/>
            <color indexed="81"/>
            <rFont val="Tahoma"/>
            <family val="2"/>
          </rPr>
          <t>tot</t>
        </r>
        <r>
          <rPr>
            <sz val="9"/>
            <color indexed="81"/>
            <rFont val="Tahoma"/>
            <family val="2"/>
          </rPr>
          <t xml:space="preserve"> welke datum de aanstelling duurt.</t>
        </r>
        <r>
          <rPr>
            <sz val="9"/>
            <color indexed="81"/>
            <rFont val="Tahoma"/>
            <family val="2"/>
          </rPr>
          <t xml:space="preserve">
</t>
        </r>
      </text>
    </comment>
  </commentList>
</comments>
</file>

<file path=xl/comments3.xml><?xml version="1.0" encoding="utf-8"?>
<comments xmlns="http://schemas.openxmlformats.org/spreadsheetml/2006/main">
  <authors>
    <author>Bé Keizer</author>
  </authors>
  <commentList>
    <comment ref="J7" authorId="0" shapeId="0">
      <text>
        <r>
          <rPr>
            <sz val="9"/>
            <color indexed="81"/>
            <rFont val="Tahoma"/>
            <family val="2"/>
          </rPr>
          <t xml:space="preserve">Als einddatum hier opgeven </t>
        </r>
        <r>
          <rPr>
            <b/>
            <u/>
            <sz val="9"/>
            <color indexed="81"/>
            <rFont val="Tahoma"/>
            <family val="2"/>
          </rPr>
          <t>tot</t>
        </r>
        <r>
          <rPr>
            <sz val="9"/>
            <color indexed="81"/>
            <rFont val="Tahoma"/>
            <family val="2"/>
          </rPr>
          <t xml:space="preserve"> welke datum de aanstelling duurt.</t>
        </r>
        <r>
          <rPr>
            <sz val="9"/>
            <color indexed="81"/>
            <rFont val="Tahoma"/>
            <family val="2"/>
          </rPr>
          <t xml:space="preserve">
</t>
        </r>
      </text>
    </comment>
  </commentList>
</comments>
</file>

<file path=xl/comments4.xml><?xml version="1.0" encoding="utf-8"?>
<comments xmlns="http://schemas.openxmlformats.org/spreadsheetml/2006/main">
  <authors>
    <author>Goedhart, R.</author>
  </authors>
  <commentList>
    <comment ref="D25"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5.xml><?xml version="1.0" encoding="utf-8"?>
<comments xmlns="http://schemas.openxmlformats.org/spreadsheetml/2006/main">
  <authors>
    <author>Bé Keizer</author>
    <author>Goedhart, R.</author>
    <author xml:space="preserve"> </author>
  </authors>
  <commentList>
    <comment ref="D31" authorId="0" shapeId="0">
      <text>
        <r>
          <rPr>
            <sz val="9"/>
            <color indexed="81"/>
            <rFont val="Tahoma"/>
            <family val="2"/>
          </rPr>
          <t xml:space="preserve">
Betreft het ondersteuningsbedrag voor het aantal leerlingen &gt;2% op de teldatum. Indien negatief betekent het dat het Rijk meer ondersteuningsbedrag verstrekt dan er leerlingen op de teldatum zijn. Dat teveel gaat dan in principe terug naar het SWV. </t>
        </r>
      </text>
    </comment>
    <comment ref="D32" authorId="0" shapeId="0">
      <text>
        <r>
          <rPr>
            <sz val="9"/>
            <color indexed="81"/>
            <rFont val="Tahoma"/>
            <family val="2"/>
          </rPr>
          <t xml:space="preserve">
Indien er meer leerlingen op de peildatum zijn dan op de teldatum wordt een aanvullend bedrag door het SWV overgemaakt indien dat is afgesproken (Geg!F64).</t>
        </r>
      </text>
    </comment>
    <comment ref="D39" authorId="1"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41" authorId="2" shapeId="0">
      <text>
        <r>
          <rPr>
            <sz val="10"/>
            <color indexed="81"/>
            <rFont val="Tahoma"/>
            <family val="2"/>
          </rPr>
          <t xml:space="preserve">
voor bepaling percentage, zie www.poraad.nl/toolbox :  Londo sbo.</t>
        </r>
      </text>
    </comment>
    <comment ref="D105" authorId="1" shapeId="0">
      <text>
        <r>
          <rPr>
            <b/>
            <sz val="8"/>
            <color indexed="81"/>
            <rFont val="Tahoma"/>
            <family val="2"/>
          </rPr>
          <t xml:space="preserve">
</t>
        </r>
        <r>
          <rPr>
            <sz val="10"/>
            <color indexed="81"/>
            <rFont val="Tahoma"/>
            <family val="2"/>
          </rPr>
          <t>Wordt berekend in de werkbladen mip en act</t>
        </r>
      </text>
    </comment>
    <comment ref="D120" authorId="1" shapeId="0">
      <text>
        <r>
          <rPr>
            <sz val="8"/>
            <color indexed="81"/>
            <rFont val="Tahoma"/>
            <family val="2"/>
          </rPr>
          <t xml:space="preserve">wordt ontleend aan het werkblad mop
</t>
        </r>
      </text>
    </comment>
    <comment ref="L191"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6.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7.xml><?xml version="1.0" encoding="utf-8"?>
<comments xmlns="http://schemas.openxmlformats.org/spreadsheetml/2006/main">
  <authors>
    <author>Bé Keizer</author>
  </authors>
  <commentList>
    <comment ref="D90" authorId="0" shapeId="0">
      <text>
        <r>
          <rPr>
            <sz val="9"/>
            <color indexed="81"/>
            <rFont val="Tahoma"/>
            <family val="2"/>
          </rPr>
          <t xml:space="preserve">
Aanloopschalen a1 en a2 achterwege gelaten.</t>
        </r>
      </text>
    </comment>
  </commentList>
</comments>
</file>

<file path=xl/comments8.xml><?xml version="1.0" encoding="utf-8"?>
<comments xmlns="http://schemas.openxmlformats.org/spreadsheetml/2006/main">
  <authors>
    <author>Goedhart, R.</author>
  </authors>
  <commentList>
    <comment ref="D68" authorId="0" shapeId="0">
      <text>
        <r>
          <rPr>
            <sz val="8"/>
            <color indexed="81"/>
            <rFont val="Tahoma"/>
            <family val="2"/>
          </rPr>
          <t xml:space="preserve">
is geen verplicht kengetal volgens OCW- richtlijn jaarverslaggeving PO
</t>
        </r>
      </text>
    </comment>
    <comment ref="D71" authorId="0" shapeId="0">
      <text>
        <r>
          <rPr>
            <sz val="8"/>
            <color indexed="81"/>
            <rFont val="Tahoma"/>
            <family val="2"/>
          </rPr>
          <t xml:space="preserve">
is geen verplicht kengetal volgens OCW- richtlijn jaarverslaggeving PO
</t>
        </r>
      </text>
    </comment>
  </commentList>
</comments>
</file>

<file path=xl/comments9.xml><?xml version="1.0" encoding="utf-8"?>
<comments xmlns="http://schemas.openxmlformats.org/spreadsheetml/2006/main">
  <authors>
    <author>Keizer</author>
  </authors>
  <commentList>
    <comment ref="D17" authorId="0" shapeId="0">
      <text>
        <r>
          <rPr>
            <sz val="9"/>
            <color indexed="81"/>
            <rFont val="Tahoma"/>
            <family val="2"/>
          </rPr>
          <t xml:space="preserve">
Inclusief professionaliseringstoeslag.</t>
        </r>
      </text>
    </comment>
    <comment ref="D20" authorId="0" shapeId="0">
      <text>
        <r>
          <rPr>
            <sz val="9"/>
            <color indexed="81"/>
            <rFont val="Tahoma"/>
            <family val="2"/>
          </rPr>
          <t xml:space="preserve">
Inclusief extra opslag.</t>
        </r>
      </text>
    </comment>
  </commentList>
</comments>
</file>

<file path=xl/sharedStrings.xml><?xml version="1.0" encoding="utf-8"?>
<sst xmlns="http://schemas.openxmlformats.org/spreadsheetml/2006/main" count="959" uniqueCount="503">
  <si>
    <t xml:space="preserve">Door een vast percentage over het hele MI-budget vast te stellen kunnen gelden van de school bovenschools worden gebracht. </t>
  </si>
  <si>
    <t xml:space="preserve">Daartoe wordt gevraagd naar de vijf belangrijkste prioriteiten en vervolgens wordt per prioriteit verzocht aan te geven waar die prioriteit is terug te </t>
  </si>
  <si>
    <t>vinden door opgave van werkblad en rij waar die prioriteit financieel vertaald is.</t>
  </si>
  <si>
    <t>Met dit werkblad wordt de relatie gelegd tussen de prioriteiten in het Schoolplan en de meerjarenbegroting.</t>
  </si>
  <si>
    <t xml:space="preserve">positief of negatief is. </t>
  </si>
  <si>
    <t>De baten personeel worden aan het eind ook per kalenderjaar weergegeven.</t>
  </si>
  <si>
    <t xml:space="preserve">versie </t>
  </si>
  <si>
    <t>Tevens voegt u toe hetgeen in geld in mindering moet worden gebracht in verband met dekking bestuursbegroting.</t>
  </si>
  <si>
    <t>2. Personeel (pers)</t>
  </si>
  <si>
    <t>2.1 - 2.2 Formatieoverzichten (form t en form t+1)</t>
  </si>
  <si>
    <t>De lasten van personeelsbeleid kunnen ook in dit werkblad worden opgenomen.</t>
  </si>
  <si>
    <t>3. Materieel (mat)</t>
  </si>
  <si>
    <t>De bijdrage van het SWV vindt u onder overige baten.</t>
  </si>
  <si>
    <t>Daar vindt u de aanvulling voor het aantal leerlingen boven de 2% op de SBO.</t>
  </si>
  <si>
    <t>3.1 Meerjarenonderhoudsplan (mop)</t>
  </si>
  <si>
    <t>3.2 Meerjaren investeringsplan (mip)</t>
  </si>
  <si>
    <t>3.3 Activa overzicht (act)</t>
  </si>
  <si>
    <t>4. Staat van baten en lasten  (begr)</t>
  </si>
  <si>
    <t>zoals opgenomen in de salaristabellen, waarbij de functie LA op 1,00 is gesteld resp. de functie LB op 1,00 is gesteld.</t>
  </si>
  <si>
    <t>Wijzigingen van de salarissen leiden slechts tot aanpassing in de verhoudingen indien de bijstellingen relatief niet gelijkmatig zijn.</t>
  </si>
  <si>
    <t xml:space="preserve">Overdracht naar bestuur </t>
  </si>
  <si>
    <t>Overdracht van bestuur</t>
  </si>
  <si>
    <t>saldo overdrachten</t>
  </si>
  <si>
    <t>Overige overheidsbijdragen- en subsidies</t>
  </si>
  <si>
    <t>baten werk in opdracht van derden</t>
  </si>
  <si>
    <t>Totaal baten personeel</t>
  </si>
  <si>
    <t xml:space="preserve">Saldo personeel </t>
  </si>
  <si>
    <t xml:space="preserve">Materieel </t>
  </si>
  <si>
    <t>Berekening Londo o.b.v. peildatum</t>
  </si>
  <si>
    <t>een meerjarig zicht op de exploitatie en balans.</t>
  </si>
  <si>
    <t>Groepsafhankelijke PvE's</t>
  </si>
  <si>
    <t>Leerlingafhankelijke PvE's</t>
  </si>
  <si>
    <t>Totaal</t>
  </si>
  <si>
    <t xml:space="preserve">aantal leerlingen onderbouw </t>
  </si>
  <si>
    <t xml:space="preserve">aantal leerlingen bovenbouw </t>
  </si>
  <si>
    <t>schooljaar</t>
  </si>
  <si>
    <t>aanschaf</t>
  </si>
  <si>
    <t>bedrag</t>
  </si>
  <si>
    <t>jaar van</t>
  </si>
  <si>
    <t>teldatum leerlingen (t-1) per 1 oktober</t>
  </si>
  <si>
    <t>termijn</t>
  </si>
  <si>
    <t>stand voorziening  per 31/12</t>
  </si>
  <si>
    <t>afschrijving</t>
  </si>
  <si>
    <t>investering</t>
  </si>
  <si>
    <t>(G)</t>
  </si>
  <si>
    <t xml:space="preserve">br. grondopp. </t>
  </si>
  <si>
    <t>(A)</t>
  </si>
  <si>
    <t>Hoofdvestiging</t>
  </si>
  <si>
    <t>teldatum</t>
  </si>
  <si>
    <t>Gebouwen en terreinen</t>
  </si>
  <si>
    <t>Inventaris en apparatuur</t>
  </si>
  <si>
    <t>Overige materiële vaste activa</t>
  </si>
  <si>
    <t>aanschafprijs</t>
  </si>
  <si>
    <t>afschrijvings-</t>
  </si>
  <si>
    <t>omschrijving</t>
  </si>
  <si>
    <t>activagroep</t>
  </si>
  <si>
    <t>kalenderjaar</t>
  </si>
  <si>
    <t>Afschrijvingen</t>
  </si>
  <si>
    <t>Leermiddelen PO</t>
  </si>
  <si>
    <t>beslisregel</t>
  </si>
  <si>
    <t>per jaar</t>
  </si>
  <si>
    <t>totaal</t>
  </si>
  <si>
    <t xml:space="preserve">totaal afschrijvingen </t>
  </si>
  <si>
    <t>totaal leerlingafhankelijk</t>
  </si>
  <si>
    <t>groepen</t>
  </si>
  <si>
    <t>toename</t>
  </si>
  <si>
    <t>norm na 6</t>
  </si>
  <si>
    <t>extra na 13</t>
  </si>
  <si>
    <t>bovenschools</t>
  </si>
  <si>
    <t>contractkosten inhuur (administratiekantoor)</t>
  </si>
  <si>
    <t>Administratie</t>
  </si>
  <si>
    <t>contractkosten inhuur (schoonmaakbedrijf)</t>
  </si>
  <si>
    <t>Schoonmaak</t>
  </si>
  <si>
    <t>schoonmaak personeel</t>
  </si>
  <si>
    <t>huur</t>
  </si>
  <si>
    <t>ICT- leermiddelen uit exploitatie</t>
  </si>
  <si>
    <t>Leermiddelen</t>
  </si>
  <si>
    <t>afschrijving op ICT- apparatuur</t>
  </si>
  <si>
    <t>Huisvestingslasten</t>
  </si>
  <si>
    <t>Investeringen</t>
  </si>
  <si>
    <t>werkelijke stand  per 01-01</t>
  </si>
  <si>
    <t>MEERJARENINVESTERINGSPLAN (MIP)</t>
  </si>
  <si>
    <t>KENGETALLEN</t>
  </si>
  <si>
    <t>Totale baten</t>
  </si>
  <si>
    <t>totaal per leerling</t>
  </si>
  <si>
    <t xml:space="preserve">Totale lasten </t>
  </si>
  <si>
    <t>Personele lasten</t>
  </si>
  <si>
    <t>directie</t>
  </si>
  <si>
    <t xml:space="preserve">onderwijzend personeel </t>
  </si>
  <si>
    <t xml:space="preserve">administratief personeel </t>
  </si>
  <si>
    <t>overige administratie lasten</t>
  </si>
  <si>
    <t>schoonmaakmiddelen- en materialen</t>
  </si>
  <si>
    <t>afschrijvingen op inventaris en apparatuur (incl. ICT)</t>
  </si>
  <si>
    <t>inventaris en apparatuur uit exploitatie (incl. ICT)</t>
  </si>
  <si>
    <t>afschrijving op leermiddelen (incl. ICT-leermiddelen)</t>
  </si>
  <si>
    <t>leermiddelen uit exploitatie (incl. ICT-leermiddelen)</t>
  </si>
  <si>
    <t>Huisvesting</t>
  </si>
  <si>
    <t>huisvesting-/ onderhoudspersoneel</t>
  </si>
  <si>
    <t>afschrijving gebouwen</t>
  </si>
  <si>
    <t xml:space="preserve">dotatie onderhoudsvoorziening </t>
  </si>
  <si>
    <t xml:space="preserve">klein onderhoud en exploitatie </t>
  </si>
  <si>
    <t>Energie en Water (niet verplicht)</t>
  </si>
  <si>
    <t>ICT- personeel</t>
  </si>
  <si>
    <t>ICT- apparatuur uit exploitatie</t>
  </si>
  <si>
    <t>Overige instellingslasten</t>
  </si>
  <si>
    <t xml:space="preserve">totaal </t>
  </si>
  <si>
    <t xml:space="preserve">   </t>
  </si>
  <si>
    <t>Huidig functiebouwwerk</t>
  </si>
  <si>
    <t>Gewenst functiebouwwerk</t>
  </si>
  <si>
    <t>Wijziging t.o.v. bestaande situatie</t>
  </si>
  <si>
    <t>Functies</t>
  </si>
  <si>
    <t>wtf</t>
  </si>
  <si>
    <t>in geld</t>
  </si>
  <si>
    <t>DA</t>
  </si>
  <si>
    <t>DB</t>
  </si>
  <si>
    <t>DBuit</t>
  </si>
  <si>
    <t>DC</t>
  </si>
  <si>
    <t>DCuit</t>
  </si>
  <si>
    <t>DD</t>
  </si>
  <si>
    <t>DE</t>
  </si>
  <si>
    <t>AA</t>
  </si>
  <si>
    <t>AB</t>
  </si>
  <si>
    <t>AC</t>
  </si>
  <si>
    <t>AD</t>
  </si>
  <si>
    <t>AE</t>
  </si>
  <si>
    <t>LA</t>
  </si>
  <si>
    <t>LB</t>
  </si>
  <si>
    <t>LC</t>
  </si>
  <si>
    <t>LD</t>
  </si>
  <si>
    <t>LE</t>
  </si>
  <si>
    <t>LIOa</t>
  </si>
  <si>
    <t>LIOb</t>
  </si>
  <si>
    <t>LB = 1,00</t>
  </si>
  <si>
    <t>max regel</t>
  </si>
  <si>
    <t>schaal</t>
  </si>
  <si>
    <t xml:space="preserve"> max salaris </t>
  </si>
  <si>
    <t>meerh bas DA10</t>
  </si>
  <si>
    <t>meerh bas DA</t>
  </si>
  <si>
    <t>meerh bas DB</t>
  </si>
  <si>
    <t>meerh bas DBuit</t>
  </si>
  <si>
    <t>meerh sbo DB10</t>
  </si>
  <si>
    <t>meerh sbo DB11</t>
  </si>
  <si>
    <t>meerh sbo DC 13</t>
  </si>
  <si>
    <t>meerh sbo DCuit15</t>
  </si>
  <si>
    <t>basisformatie</t>
  </si>
  <si>
    <t>zorgformatie</t>
  </si>
  <si>
    <t>cumiformatie</t>
  </si>
  <si>
    <t>Directie</t>
  </si>
  <si>
    <t>OP voet</t>
  </si>
  <si>
    <t>OP lftafh.</t>
  </si>
  <si>
    <t>landelijke GGL</t>
  </si>
  <si>
    <t>bedrag per leerling</t>
  </si>
  <si>
    <t>basisbedrag=</t>
  </si>
  <si>
    <t xml:space="preserve">basisbedrag </t>
  </si>
  <si>
    <t>Lasten personeelsbeleid</t>
  </si>
  <si>
    <t>PERSONEEL</t>
  </si>
  <si>
    <t>MATERIEEL</t>
  </si>
  <si>
    <t>REALISATIE FUNCTIEBOUWWERK</t>
  </si>
  <si>
    <t>Rijksbijdragen OCW</t>
  </si>
  <si>
    <t>Overige baten</t>
  </si>
  <si>
    <t>Financiële baten en lasten</t>
  </si>
  <si>
    <t>overige overheidsbijdragen</t>
  </si>
  <si>
    <t>Procedure:</t>
  </si>
  <si>
    <t>- klik op rechter muisknop</t>
  </si>
  <si>
    <t>onttrekking/ aanschaf</t>
  </si>
  <si>
    <t>in fpe</t>
  </si>
  <si>
    <t>PERSONEELSBELEID</t>
  </si>
  <si>
    <t>directietoeslag</t>
  </si>
  <si>
    <t>saldo</t>
  </si>
  <si>
    <t>begindatum</t>
  </si>
  <si>
    <t>naam</t>
  </si>
  <si>
    <t>functie</t>
  </si>
  <si>
    <t>(op jaarbasis)</t>
  </si>
  <si>
    <t>aanstelling</t>
  </si>
  <si>
    <t>aantal gewichtsleerlingen</t>
  </si>
  <si>
    <t>uitputting</t>
  </si>
  <si>
    <t>budget</t>
  </si>
  <si>
    <t>in €</t>
  </si>
  <si>
    <t xml:space="preserve">laatste </t>
  </si>
  <si>
    <t xml:space="preserve">Naam school </t>
  </si>
  <si>
    <t>brinnummer</t>
  </si>
  <si>
    <t>Naam school</t>
  </si>
  <si>
    <t>verbruik</t>
  </si>
  <si>
    <t>dagen in jaar</t>
  </si>
  <si>
    <t>indien afwijkend</t>
  </si>
  <si>
    <t>éénmaling</t>
  </si>
  <si>
    <t>sponsoring</t>
  </si>
  <si>
    <t>overige baten</t>
  </si>
  <si>
    <t>afschrijvingen</t>
  </si>
  <si>
    <t>huisvestingslasten</t>
  </si>
  <si>
    <t>financiële baten</t>
  </si>
  <si>
    <t>financiële lasten</t>
  </si>
  <si>
    <t>Budget personeel</t>
  </si>
  <si>
    <t>Budget materieel</t>
  </si>
  <si>
    <t>overgedragen budget aan bestuur/ personeel</t>
  </si>
  <si>
    <t>overgedragen budget aan bestuur/ personeelsbeleid</t>
  </si>
  <si>
    <t>overgedragen budget aan bestuur/ materieel</t>
  </si>
  <si>
    <t>investeringen t.l.v. school</t>
  </si>
  <si>
    <t>groot onderhoud t.l.v. school</t>
  </si>
  <si>
    <t>FORMATIEOVERZICHT</t>
  </si>
  <si>
    <t>leerlingenaantal</t>
  </si>
  <si>
    <t>laatste wijziging</t>
  </si>
  <si>
    <t>Aantal leerlingen peildatum</t>
  </si>
  <si>
    <t>Aanvullende overdracht MI van SWV o.b.v. peildatum</t>
  </si>
  <si>
    <t>Teldatum</t>
  </si>
  <si>
    <t>Peildatum</t>
  </si>
  <si>
    <t>Aantal leerlingen teldatum</t>
  </si>
  <si>
    <t>Aantal grensverkeerleerlingen, ingeschreven na peildatum</t>
  </si>
  <si>
    <t>aantal leerlingen bas</t>
  </si>
  <si>
    <t>aantal leerlingen sbo</t>
  </si>
  <si>
    <t>contractkosten inhuur (onderhoud)</t>
  </si>
  <si>
    <t>afschrijving op ICT-leermiddelen</t>
  </si>
  <si>
    <t>totaal budget personeel in fpe LA (bas)</t>
  </si>
  <si>
    <t>totaal lasten personeel in fpe LA (bas)</t>
  </si>
  <si>
    <t>nog te besteden in fpe LA (bas)</t>
  </si>
  <si>
    <t>totaal budget personeel in fpe LB (sbo)</t>
  </si>
  <si>
    <t>totaal lasten personeel in fpe LB (sbo)</t>
  </si>
  <si>
    <t>nog te besteden in fpe LB (sbo)</t>
  </si>
  <si>
    <t xml:space="preserve">bedrag per cumi-leerling </t>
  </si>
  <si>
    <t>Het model is beveiligd met het wachtwoord:</t>
  </si>
  <si>
    <t>Desgewenst kunt u het model dus aanpassen, maar kennis van Excel is dan wel vereist.</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</si>
  <si>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</si>
  <si>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</si>
  <si>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De invoer van de leerlinggegevens vergt een prognose voor de jaren daarna.</t>
  </si>
  <si>
    <t>Bij de berekening in geld wordt uitgegaan van de GPL waarvoor gekozen is.</t>
  </si>
  <si>
    <t xml:space="preserve">Wanneer een werknemer niet volledig werkzaam is geweest in het aangegeven schooljaar, dan moet de begindatum en de eindatum worden </t>
  </si>
  <si>
    <t>Op grond van het beschikbare FPE budget en het formatieoverzicht kan vervolgens het functiebouwwerk worden bepaald.</t>
  </si>
  <si>
    <t xml:space="preserve">zijn van het functiebouwwerk dat via het formatieoverzicht ingevuld wordt. Op de onderste regel wordt aangegeven of het beschikbare budget nog </t>
  </si>
  <si>
    <t xml:space="preserve">Uiteraard moet daarbij rekening gehouden worden met de reële mogelijkheden en onmogelijkheden deze wijzigingen door te voeren, </t>
  </si>
  <si>
    <t>bijvoorbeeld als gevolg van natuurlijk verloop dan wel het uitblijven daarvan.</t>
  </si>
  <si>
    <t xml:space="preserve">Voor de invulling van het te realiseren functiebouwwerk op wat langere termijn is het verstandig de toevoeging en vermindering van de formatie </t>
  </si>
  <si>
    <t xml:space="preserve">te beperken tot die componenten die een structureel karakter hebben. De prognose van het aantal leerlingen kan ook leiden tot een toename </t>
  </si>
  <si>
    <t>of afname, zoals uit de prognose blijkt van de omvang van de genormeerde formatie. Uiteraard dient daar rekening mee gehouden te worden.</t>
  </si>
  <si>
    <t>In dit werkblad worden de afschrijvingen bepaald die ten laste van de (materiële) exploitatie van de school worden gebracht</t>
  </si>
  <si>
    <t xml:space="preserve">van alle scholen bij elkaar opgeteld tezamen met de baten en lasten van het bestuurskantoor. Hierdoor ontstaat ook op bestuursniveau </t>
  </si>
  <si>
    <t>In de tabellen zijn de gegevens opgenomen die betrekking hebben op de onderliggende normeringen voor de bekostiging.</t>
  </si>
  <si>
    <t>Ook worden de verhoudingstabellen weergegeven tussen de kosten van de functies, genormeerd op basis van de maxima per functie</t>
  </si>
  <si>
    <t>Nadere informatie</t>
  </si>
  <si>
    <t>Hebt u vragen of opmerkingen, adviezen enzovoorts over dit instrument dan zijn we daar nieuwsgierig naar:</t>
  </si>
  <si>
    <t>Alle data voor de bekostiging vindt u op het werkblad tab (Tabellen).</t>
  </si>
  <si>
    <t>cellen zijn echter overschrijfbaar / niet beveiligd. De overige cellen zijn beveiligd met een wachtwoord.</t>
  </si>
  <si>
    <t xml:space="preserve">In verband met de berekening van het budget materiële instandhouding (Londo) wordt ook gevraagd of de aanvullende overdracht van de MI </t>
  </si>
  <si>
    <t>gebaseerd moet worden op de peildatum i.p.v. de teldatum. De gegevens en de prognose geven alle data die voor de berekening noodzakelijk zijn.</t>
  </si>
  <si>
    <t>In dit werkblad wordt het beschikbare budget berekend in geld en in formatieruimte in FormatiePlaatsEenheden (FPE).</t>
  </si>
  <si>
    <t xml:space="preserve">De raming van de omvang per functie voor komende jaren van het functiebouwwerk kan opgegeven worden in het werkblad Functiebouwwerk en </t>
  </si>
  <si>
    <t xml:space="preserve">leidt dan tot de opgave van de kosten van het functiebouwwerk. </t>
  </si>
  <si>
    <t xml:space="preserve">Systematisch wordt bijgehouden hoe groot het beschikbare budget is in geld resp. FPE (uitgedrukt in de functie LB) en wat de kosten </t>
  </si>
  <si>
    <t>ruimte biedt of dat het beschikbare budget wordt overschreden.</t>
  </si>
  <si>
    <t xml:space="preserve">De baten kunnen worden toegewezen door een percentage in te vullen of een nader te bepalen bedrag t.b.v. de overdracht aan het </t>
  </si>
  <si>
    <t>bovenschools niveau.</t>
  </si>
  <si>
    <t xml:space="preserve">In dit werkblad worden de dotaties bepaald die ten laste van het materieel budget (huisvestingslasten / dotatie groot onderhoud) van de school </t>
  </si>
  <si>
    <t>School zonder nevenvestiging</t>
  </si>
  <si>
    <t>Landelijke GPL</t>
  </si>
  <si>
    <t>VOORZIENING GROOT ONDERHOUD</t>
  </si>
  <si>
    <t>Procedure</t>
  </si>
  <si>
    <t>Stand voorziening onderhoud per 01-01</t>
  </si>
  <si>
    <t>Dotatie vanuit exploitatie (materieel)</t>
  </si>
  <si>
    <t>Onttrekking</t>
  </si>
  <si>
    <t>- meubilair</t>
  </si>
  <si>
    <t>- ICT</t>
  </si>
  <si>
    <t>SOMMATIEGEGEVENS</t>
  </si>
  <si>
    <t xml:space="preserve">worden gebracht. Wanneer u een meerjarenonderhoudsplan heeft laten opstellen, kunt u de verwachte toekomstige investeringen en de </t>
  </si>
  <si>
    <t xml:space="preserve">daarbijhorende dotaties rechtstreeks invullen. </t>
  </si>
  <si>
    <t>Dit werkblad geeft een overzicht van de investeringen en afschrijvingen zoals ingevuld in het werkblad mip.</t>
  </si>
  <si>
    <t>Bij overige overheidsbijdragen resp. overige baten voegt u toe wat van toepassing is.</t>
  </si>
  <si>
    <t>omrekening naar kalenderjaar</t>
  </si>
  <si>
    <t xml:space="preserve">Salarislasten </t>
  </si>
  <si>
    <t>Overgedragen budget personeel</t>
  </si>
  <si>
    <t>Overgedragen budget personeelsbeleid</t>
  </si>
  <si>
    <t>BASISGEGEVENS</t>
  </si>
  <si>
    <t>Waarde activa per 01-01</t>
  </si>
  <si>
    <t>Waarde activa per 31-12</t>
  </si>
  <si>
    <t>grootboeknr.</t>
  </si>
  <si>
    <t>beginschooljaar</t>
  </si>
  <si>
    <t>eind schooljaar</t>
  </si>
  <si>
    <t>ACTIVAOVERZICHT</t>
  </si>
  <si>
    <t>12AB</t>
  </si>
  <si>
    <t>einddatum t/m</t>
  </si>
  <si>
    <t>Zorgbedrag</t>
  </si>
  <si>
    <t>Waarvan cumi</t>
  </si>
  <si>
    <t>meerdere SBO's deelnemen, maar de school als zodanig krijgt bekostiging voor iedere leerling. Deels door het Rijk en deels door het SWV.</t>
  </si>
  <si>
    <t>Formatietabel (FPE)</t>
  </si>
  <si>
    <t>LA = 1,00</t>
  </si>
  <si>
    <t>Budget PAB</t>
  </si>
  <si>
    <t>A = leerling</t>
  </si>
  <si>
    <t>B = cumileerling</t>
  </si>
  <si>
    <t>Salaristabel</t>
  </si>
  <si>
    <t>Leerlingprognose</t>
  </si>
  <si>
    <t>Personele bekostiging</t>
  </si>
  <si>
    <t>Minus: Overdrachten bestuur</t>
  </si>
  <si>
    <t>Overige overheidsbijdragen en -subsidies</t>
  </si>
  <si>
    <t xml:space="preserve">Rijksbijdragen  </t>
  </si>
  <si>
    <t>Baten werk in opdracht van derden</t>
  </si>
  <si>
    <t>o.b.v. percentage rijksbijdragen/ PAB</t>
  </si>
  <si>
    <t>Totaal baten personeelsbeleid</t>
  </si>
  <si>
    <t>Saldo personeelsbeleid</t>
  </si>
  <si>
    <t xml:space="preserve">Rijksbijdrage OCW </t>
  </si>
  <si>
    <t>o.b.v. percentage normatieve rijksbijdrage</t>
  </si>
  <si>
    <t>overdracht SWV i.v.m. lln. toename (peildatum)</t>
  </si>
  <si>
    <t>Totaal baten materieel</t>
  </si>
  <si>
    <t xml:space="preserve">Dotatie groot onderhoud </t>
  </si>
  <si>
    <t>Totaal lasten materieel</t>
  </si>
  <si>
    <t>Saldo materieel</t>
  </si>
  <si>
    <t>STAAT VAN BATEN EN LASTEN</t>
  </si>
  <si>
    <t>Baten</t>
  </si>
  <si>
    <t>College-, cursus-, les- en examengelden</t>
  </si>
  <si>
    <t>Lasten</t>
  </si>
  <si>
    <t>Saldo baten en lasten</t>
  </si>
  <si>
    <t>Saldo financiële baten en lasten</t>
  </si>
  <si>
    <t>Resultaat</t>
  </si>
  <si>
    <t xml:space="preserve">ICT </t>
  </si>
  <si>
    <t>rijksbijdrage OCW</t>
  </si>
  <si>
    <t>college-, cursus-, les- en examengelden</t>
  </si>
  <si>
    <t>lasten personeeelsbeleid</t>
  </si>
  <si>
    <t>overige lasten</t>
  </si>
  <si>
    <t xml:space="preserve"> 2% alle lln swv en toegerekend aan deze school</t>
  </si>
  <si>
    <t>van budget voor personeelsbeleid</t>
  </si>
  <si>
    <t>van materiële instandhouding</t>
  </si>
  <si>
    <t>naar budget voor personeelsbeleid</t>
  </si>
  <si>
    <t>naar materiële instandhouding</t>
  </si>
  <si>
    <t>Na overdracht tussen budgetten</t>
  </si>
  <si>
    <t>van budget personeel</t>
  </si>
  <si>
    <t>naar budget personeel</t>
  </si>
  <si>
    <t>overdracht SWV i.v.m. lln. boven 2% (teldatum)</t>
  </si>
  <si>
    <t>1. Basisgegevens (geg)</t>
  </si>
  <si>
    <t xml:space="preserve">In dit model wordt er vanuit gegaan dat de bekostiging op basis van de teldatum plaatsvindt waarbij de zorgbekostiging en het zorgbedrag </t>
  </si>
  <si>
    <t xml:space="preserve">door het Rijk tot 2% van het aantal leerlingen van het SWV is. De bekostiging door het samenwerkingsverband vanwege de overdrachtsverplichting </t>
  </si>
  <si>
    <t>voor het aantal leerlingen boven de 2% van het samenwerkingsverband vindt u verwerkt onder overige baten.</t>
  </si>
  <si>
    <t xml:space="preserve">Het model gaat uit van de gegevens van uw school. Het kan wel zo zijn dat een SBO in meerdere verbanden deelneemt of dat in uw verband </t>
  </si>
  <si>
    <t>ouderbijdragen</t>
  </si>
  <si>
    <t>Ouderbijdragen</t>
  </si>
  <si>
    <t>Sponsoring</t>
  </si>
  <si>
    <t>Salarissen en sociale lasten (functiebouwwerk)</t>
  </si>
  <si>
    <t>Salarissen en sociale lasten</t>
  </si>
  <si>
    <t>salarissen en sociale lasten</t>
  </si>
  <si>
    <t>Nevenvestiging 1</t>
  </si>
  <si>
    <t>Berekening Londo peildatum</t>
  </si>
  <si>
    <t xml:space="preserve">Baten </t>
  </si>
  <si>
    <t xml:space="preserve">Overige lasten </t>
  </si>
  <si>
    <t>Overgedragen budget naar bestuursniveau</t>
  </si>
  <si>
    <t xml:space="preserve">Gegevens voor bepaling materiële instandhouding </t>
  </si>
  <si>
    <t>functieomschrijving</t>
  </si>
  <si>
    <t>einddatum</t>
  </si>
  <si>
    <t>1. Voer per jaar de bestedingen in bij "Onttrekking" die op grond van een recent meerjarenonderhoudsplan (MOP) worden voorgesteld.</t>
  </si>
  <si>
    <t>2. Verdeel de dotatielasten gelijkmatig over de jaren heen (egalisastie van kosten) op een dergelijke manier dat deze voorziening nooit negatief zal uitvallen.</t>
  </si>
  <si>
    <t>poraad</t>
  </si>
  <si>
    <t>aanvullende bekostiging schoolleider 1</t>
  </si>
  <si>
    <t>aanvullende bekostiging schoolleider 2</t>
  </si>
  <si>
    <t xml:space="preserve">Teldatum </t>
  </si>
  <si>
    <t>Genormeerd aantal groepen (G)</t>
  </si>
  <si>
    <t>Genormeerd bruto grondoppervlak (A)</t>
  </si>
  <si>
    <t>NOAT</t>
  </si>
  <si>
    <t>Zorgbudget materieel (2% ll.)</t>
  </si>
  <si>
    <t>Normatieve Rijksbijdrage OCW</t>
  </si>
  <si>
    <t>2015/16</t>
  </si>
  <si>
    <t>www. poraad.nl</t>
  </si>
  <si>
    <t>Voorbeeld SBO</t>
  </si>
  <si>
    <t>WG-Lasten</t>
  </si>
  <si>
    <t>1. Selecteer lichtgeel gearceerde gebied in dit werkblad</t>
  </si>
  <si>
    <t>aantal cumi leerlingen sbo</t>
  </si>
  <si>
    <t>In het werkblad tabellen (tab) geldt daarentegen dat de gele cellen gewijzigd kunnen worden, de witte niet.</t>
  </si>
  <si>
    <t>2.3 Simulatie</t>
  </si>
  <si>
    <t xml:space="preserve">De eigen beleidsvisie verkrijgt men door het gewenste functiebouwwerk in te vullen. Op die wijze kunt u een simulatie uitvoeren van het </t>
  </si>
  <si>
    <t>gewenste beleid en de budgettaire gevolgen daarvan.</t>
  </si>
  <si>
    <t>2.4 Functiebouwwerk (fiebouw)</t>
  </si>
  <si>
    <t>2.5 Personeelsbeleid (persbel)</t>
  </si>
  <si>
    <t xml:space="preserve">Baten en lasten </t>
  </si>
  <si>
    <t>Hoofd- en nevenvestiging</t>
  </si>
  <si>
    <t>Totaal FPE</t>
  </si>
  <si>
    <t>Totale loonkosten</t>
  </si>
  <si>
    <t>grensverkeer na peildatum komend schooljaar</t>
  </si>
  <si>
    <t>baten werk in opdracht derden</t>
  </si>
  <si>
    <t>2016/17</t>
  </si>
  <si>
    <t>basisformatie vast</t>
  </si>
  <si>
    <t>basisformatie per ll</t>
  </si>
  <si>
    <t>zorgformatie vast</t>
  </si>
  <si>
    <t>zorgformatie per ll</t>
  </si>
  <si>
    <t>cumi- formatie vast</t>
  </si>
  <si>
    <t xml:space="preserve">cumi-formatie per ll. </t>
  </si>
  <si>
    <t>omslagpunt lln. directietoeslag</t>
  </si>
  <si>
    <t>o.b.v. percentage rijksbijdragen</t>
  </si>
  <si>
    <t xml:space="preserve">In de kolommen onder "Huidig functiebouwwerk" zijn de gegevens gehaald uit het werkblad 'form t'. Die geeft dan in principe de stand van zaken weer per 1 augustus </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</si>
  <si>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</si>
  <si>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</si>
  <si>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</si>
  <si>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</si>
  <si>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</si>
  <si>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</si>
  <si>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</si>
  <si>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</si>
  <si>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</si>
  <si>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 xml:space="preserve">Saldo baten en lasten </t>
  </si>
  <si>
    <t>5.1 Financiële baten</t>
  </si>
  <si>
    <t>5.2 Financiële lasten</t>
  </si>
  <si>
    <t>2. Open sommatietiemodel</t>
  </si>
  <si>
    <t xml:space="preserve">- ga in linkerbovenhoek staan van het lichtgeel gearceerde gebied waarin selectie van deze school geplakt moet worden </t>
  </si>
  <si>
    <t>- klik op optie "plakken speciaal" en vink "waarden" aan (onder kopje "plakken")</t>
  </si>
  <si>
    <t>Bestuurs- en Feitelijke- GPL</t>
  </si>
  <si>
    <t xml:space="preserve">Bestuurs-GGL  </t>
  </si>
  <si>
    <t>Opmerkingen</t>
  </si>
  <si>
    <t>Het verschil tussen de bestuurs- en de feitelijke-GPL is het</t>
  </si>
  <si>
    <t>Geld</t>
  </si>
  <si>
    <t>FPE</t>
  </si>
  <si>
    <t xml:space="preserve">SIMULATIE: VAN HUIDIG NAAR GEWENST FUNCTIEBOUWWERK </t>
  </si>
  <si>
    <t>Personeels- en arbeidsmarktbeleid</t>
  </si>
  <si>
    <t xml:space="preserve">formatieve plaatje: de onderwijskundige visie wordt vertaald in het gewenste functiebouwwerk. Bij de simulatie van het huidige naar het gewenste functiebouwwerk </t>
  </si>
  <si>
    <t>is het budget gelijk gehouden, daarmee wordt de visie centraal gesteld binnen de beschikbare mogelijkheden.</t>
  </si>
  <si>
    <t xml:space="preserve">Budget personeelsbeleid </t>
  </si>
  <si>
    <t>Kengetallen PO</t>
  </si>
  <si>
    <t>form t+1 al hebt vastgelegd. Het invullen vanaf J13 naar beneden volgt de opgave van form t+1.</t>
  </si>
  <si>
    <t>Dit bedrag wordt via het werkblad "som" overgebracht via het sommatiemodel ten gunste van de bovenschoolse exploitatie.</t>
  </si>
  <si>
    <t xml:space="preserve">Dit werkblad geeft een overzicht van alle baten en lasten per kalenderjaar en geeft daarom aan of het resultaat van deze school  </t>
  </si>
  <si>
    <t>Prestatiebox</t>
  </si>
  <si>
    <t>bedrag per school</t>
  </si>
  <si>
    <t>2017/18</t>
  </si>
  <si>
    <t>schooljaren op te geven. Dan kan men dus toewerken naar het gewenste functiebouwwerk!</t>
  </si>
  <si>
    <t xml:space="preserve">van het huidgig schooljaar. In de kolommen onder "Gewenst functiebouwwerk" dient het gewenste onderwijskundig beleid vertaald te worden naar het gewenste </t>
  </si>
  <si>
    <t xml:space="preserve">prestatiebox </t>
  </si>
  <si>
    <t>Speerpunt 1</t>
  </si>
  <si>
    <t>doel</t>
  </si>
  <si>
    <t>activiteit</t>
  </si>
  <si>
    <t>wie</t>
  </si>
  <si>
    <t>toelichting</t>
  </si>
  <si>
    <t xml:space="preserve">materiële kosten </t>
  </si>
  <si>
    <t>Speerpunt 2</t>
  </si>
  <si>
    <t>Speerpunt 3</t>
  </si>
  <si>
    <t>ja</t>
  </si>
  <si>
    <t xml:space="preserve">onder Start/Opmaak/Beveiliging/Blad beveiligen. </t>
  </si>
  <si>
    <t xml:space="preserve">Een nauwkeurige opgave van het verwachte leerlingenaantal is essentieel voor een zo deugdelijk mogelijke begroting van de inkomsten. </t>
  </si>
  <si>
    <t xml:space="preserve">Het is van belang om uit te gaan van de bestuurs-GPL en de feitelijke-GPL. De bestuurs-GPL kunt u berekenen middels het sommatiemodel FPE. </t>
  </si>
  <si>
    <t xml:space="preserve">Op grond van de uitgewerkte beleidsvisie (simulatie) is het dan vervolgens mogelijk de realisatie van het functiebouwwerk in de komende </t>
  </si>
  <si>
    <t>De baten worden op kalenderjaar berekend conform de Rijksbijdrage, conform de laatst bekende gegevens van de Londo-regeling.</t>
  </si>
  <si>
    <t>Ook wordt gespecificeerd wat het effect is van het leerlingenaantal op de peildatum.</t>
  </si>
  <si>
    <t xml:space="preserve">Het is gebruikelijk om de MI-bekostiging voor de SBO ook te baseren op de peildatum. </t>
  </si>
  <si>
    <t xml:space="preserve">In de voorschriften voor de jaarrekening PO wordt geen afzonderlijke plaats meer ingeruimd voor de lasten van leermiddelen als zodanig. Om toch de </t>
  </si>
  <si>
    <t xml:space="preserve">gegevens voor de verplichte kengetallen te verkrijgen dient bij overige lasten de jaarlijkse lasten m.b.t. de leermiddelen en ICT afzonderlijk </t>
  </si>
  <si>
    <t>opgenomen te worden.</t>
  </si>
  <si>
    <t>formatieve kosten</t>
  </si>
  <si>
    <t>overige personele kosten</t>
  </si>
  <si>
    <t>totale kosten</t>
  </si>
  <si>
    <t>WTF</t>
  </si>
  <si>
    <t>kosten</t>
  </si>
  <si>
    <t>Speerpunt 4</t>
  </si>
  <si>
    <t>ID1</t>
  </si>
  <si>
    <t>ID2</t>
  </si>
  <si>
    <t>ID3</t>
  </si>
  <si>
    <t>meerh bas DA11</t>
  </si>
  <si>
    <t>meerh sbo DC13</t>
  </si>
  <si>
    <t>Reinier Goedhart, e-mail: r.goedhart@poraad.nl</t>
  </si>
  <si>
    <t>2018/19</t>
  </si>
  <si>
    <t>BEGROTING 2014: LINK BEGROTING MET BELEIDSPLAN</t>
  </si>
  <si>
    <t>basisbekostiging</t>
  </si>
  <si>
    <t>ondersteuningsbekostiging</t>
  </si>
  <si>
    <t>Bekostiging via samenwerkingsverband - personeel</t>
  </si>
  <si>
    <t>basisbekostiging vanuit SWV</t>
  </si>
  <si>
    <t>ondersteuningsbekostiging vanuit SWV</t>
  </si>
  <si>
    <t>waarde 01/01</t>
  </si>
  <si>
    <t>ondersteunend en beheerspersoneel</t>
  </si>
  <si>
    <t xml:space="preserve">De berekening van de personele ondersteuningsbekostiging is exclusief de betaling door het SWV van de ondersteuningsbekostiging voor het aantal </t>
  </si>
  <si>
    <t xml:space="preserve">Wanneer bij 'ondersteuningsbekostiging vanuit SWV'  een minbedrag verschijnt, dan zijn er op de peildatum minder leerlingen op de SBO dan op de </t>
  </si>
  <si>
    <t xml:space="preserve">teldatum. Het model gaat ervan uit dat die teveel bekostigde ondersteuningsmiddelen teruggestort wordt naar het SWV. </t>
  </si>
  <si>
    <t>De baten worden berekend conform de laatst bekende gegevens van de regeling P&amp;A-budget.</t>
  </si>
  <si>
    <t>Recent is de bijzondere bekostiging onder Overige OCW subsidies voor de Prestatiebox.</t>
  </si>
  <si>
    <t>De Rijksbekostiging voor de ondersteuningsmiddelen is gebaseerd op 2% van het aantal leerlingen van het SWV.</t>
  </si>
  <si>
    <t xml:space="preserve">Hiervoor is het vereist dat alle investeringen vanaf 1 januari 2006 voorzover nog niet compleet afgeschreven en de toekomstige investeringen </t>
  </si>
  <si>
    <t>(gedurende tenminste de komende vijf jaren) in kaart worden gebracht.</t>
  </si>
  <si>
    <t xml:space="preserve">teldatum 1 oktober </t>
  </si>
  <si>
    <t>peildatum 1 februari</t>
  </si>
  <si>
    <t>2019/20</t>
  </si>
  <si>
    <t>vanuit samenwerkingsverband passend onderwijs</t>
  </si>
  <si>
    <t xml:space="preserve">bijdrage vanuit SWV </t>
  </si>
  <si>
    <t>Materieel ondersteuningsbudget</t>
  </si>
  <si>
    <r>
      <t xml:space="preserve">Afschrijvingen (vanuit </t>
    </r>
    <r>
      <rPr>
        <b/>
        <u/>
        <sz val="10"/>
        <color theme="1" tint="0.34998626667073579"/>
        <rFont val="Calibri"/>
        <family val="2"/>
      </rPr>
      <t>eerste waardering</t>
    </r>
    <r>
      <rPr>
        <b/>
        <sz val="10"/>
        <color theme="1" tint="0.34998626667073579"/>
        <rFont val="Calibri"/>
        <family val="2"/>
      </rPr>
      <t>)</t>
    </r>
  </si>
  <si>
    <t>Vanuit samenwerkingsverband passend onderwijs</t>
  </si>
  <si>
    <t>artikel 9-12</t>
  </si>
  <si>
    <t>Personeelslasten</t>
  </si>
  <si>
    <t>Bestuurs-GPL (voor berekenen bekostiging)</t>
  </si>
  <si>
    <t>Feitelijke-GPL (voor berekenen personele kosten)</t>
  </si>
  <si>
    <t>verschil tussen personele bekostiging en personele kosten,</t>
  </si>
  <si>
    <t xml:space="preserve"> uitgaande van de normfunctie LA.</t>
  </si>
  <si>
    <t>De feitelijke GPL wordt berekend door de loonkosten</t>
  </si>
  <si>
    <t xml:space="preserve">aantal in te zetten FPE. </t>
  </si>
  <si>
    <t xml:space="preserve">ingevoerd die van toepassing zijn. </t>
  </si>
  <si>
    <t xml:space="preserve">In het model van vorig jaar moest, wanneer een werknemer gebruik maakte van de BAPO- regeling,  het gedeelte van zijn WTF waarvoor deze </t>
  </si>
  <si>
    <t xml:space="preserve">werknemer bapo opnam, een aparte regel worden ingevoerd. Hierbij moest de bapofactor worden aangegeven als een negatief getal. </t>
  </si>
  <si>
    <t>Doordat de BAPO is afgeschaft en doordat de kosten van de duurzame inzetbaarheidsregeling worden verwerkt in de feitelijke GPL, moet dit</t>
  </si>
  <si>
    <t>3.4 Beleid (verborgen)</t>
  </si>
  <si>
    <t>2020/21</t>
  </si>
  <si>
    <r>
      <t xml:space="preserve">In deze werkbladen wordt per werknemer zowel het verbruik in FPE als de lasten in € berekend voor het schooljaar </t>
    </r>
    <r>
      <rPr>
        <b/>
        <sz val="10"/>
        <rFont val="Calibri"/>
        <family val="2"/>
      </rPr>
      <t>2015-2016</t>
    </r>
    <r>
      <rPr>
        <sz val="10"/>
        <rFont val="Calibri"/>
        <family val="2"/>
      </rPr>
      <t xml:space="preserve"> en </t>
    </r>
    <r>
      <rPr>
        <b/>
        <sz val="10"/>
        <rFont val="Calibri"/>
        <family val="2"/>
      </rPr>
      <t>2016-2017</t>
    </r>
    <r>
      <rPr>
        <sz val="10"/>
        <rFont val="Calibri"/>
        <family val="2"/>
      </rPr>
      <t xml:space="preserve">. </t>
    </r>
  </si>
  <si>
    <t>niet meer plaatsvinden. Er is dus geen sprake meer van een negatieve WTF (zoals wel in vroegere versies van het FPE model gebruikelijk was)</t>
  </si>
  <si>
    <t>Overige Rijksbijdragen OCW</t>
  </si>
  <si>
    <t>Overige Rijksbijgen OCW - materieel</t>
  </si>
  <si>
    <t>leerlingen op de peildatum boven de 2% van het samenwerkingsverband. Dit wordt met ingang van de jaarrekening 2013 ook als een Rijksbijdrage gezien.</t>
  </si>
  <si>
    <r>
      <t>De gegevens van dit werkblad kunnen eenvoudig worden getransporteerd naar het</t>
    </r>
    <r>
      <rPr>
        <b/>
        <sz val="10"/>
        <color rgb="FFC00000"/>
        <rFont val="Calibri"/>
        <family val="2"/>
      </rPr>
      <t xml:space="preserve"> Sommatiemodel bestuur fpe 2017</t>
    </r>
    <r>
      <rPr>
        <sz val="10"/>
        <rFont val="Calibri"/>
        <family val="2"/>
      </rPr>
      <t xml:space="preserve">. In dit model wordt de informatie </t>
    </r>
  </si>
  <si>
    <r>
      <t xml:space="preserve">Het invullen voor het schooljaar </t>
    </r>
    <r>
      <rPr>
        <b/>
        <sz val="10"/>
        <color rgb="FFC00000"/>
        <rFont val="Calibri"/>
        <family val="2"/>
      </rPr>
      <t>2016-2017</t>
    </r>
    <r>
      <rPr>
        <b/>
        <sz val="10"/>
        <rFont val="Calibri"/>
        <family val="2"/>
      </rPr>
      <t xml:space="preserve"> </t>
    </r>
    <r>
      <rPr>
        <sz val="10"/>
        <rFont val="Calibri"/>
        <family val="2"/>
      </rPr>
      <t xml:space="preserve">en </t>
    </r>
    <r>
      <rPr>
        <b/>
        <sz val="10"/>
        <color rgb="FFC00000"/>
        <rFont val="Calibri"/>
        <family val="2"/>
      </rPr>
      <t>2017-2018</t>
    </r>
    <r>
      <rPr>
        <sz val="10"/>
        <color rgb="FFC00000"/>
        <rFont val="Calibri"/>
        <family val="2"/>
      </rPr>
      <t xml:space="preserve"> </t>
    </r>
    <r>
      <rPr>
        <sz val="10"/>
        <rFont val="Calibri"/>
        <family val="2"/>
      </rPr>
      <t xml:space="preserve">is beveiligd omdat het hier gaat om de weergave van hetgeen u in form t en </t>
    </r>
  </si>
  <si>
    <t>5. Sommatie (som)</t>
  </si>
  <si>
    <t>6. Tabellen (tab)</t>
  </si>
  <si>
    <t>toename t.o.v. vorig jaar</t>
  </si>
  <si>
    <r>
      <t xml:space="preserve">van </t>
    </r>
    <r>
      <rPr>
        <b/>
        <i/>
        <sz val="10"/>
        <color theme="1" tint="0.34998626667073579"/>
        <rFont val="Calibri"/>
        <family val="2"/>
      </rPr>
      <t>2015/2016</t>
    </r>
    <r>
      <rPr>
        <i/>
        <sz val="10"/>
        <color theme="1" tint="0.34998626667073579"/>
        <rFont val="Calibri"/>
        <family val="2"/>
      </rPr>
      <t xml:space="preserve"> (op bestuursniveau), dan wel de loonkosten</t>
    </r>
  </si>
  <si>
    <r>
      <t xml:space="preserve">begroting </t>
    </r>
    <r>
      <rPr>
        <b/>
        <i/>
        <sz val="10"/>
        <color theme="1" tint="0.34998626667073579"/>
        <rFont val="Calibri"/>
        <family val="2"/>
      </rPr>
      <t>2016/2017</t>
    </r>
    <r>
      <rPr>
        <i/>
        <sz val="10"/>
        <color theme="1" tint="0.34998626667073579"/>
        <rFont val="Calibri"/>
        <family val="2"/>
      </rPr>
      <t xml:space="preserve"> (op bestuursniveau) te delen op het totaal </t>
    </r>
  </si>
  <si>
    <t>Handleiding bij Meerjarenbegroting FPE voor de speciale basisschool 2017</t>
  </si>
  <si>
    <r>
      <t xml:space="preserve">En de data voor de MI van </t>
    </r>
    <r>
      <rPr>
        <b/>
        <sz val="10"/>
        <color rgb="FFC00000"/>
        <rFont val="Calibri"/>
        <family val="2"/>
      </rPr>
      <t>2017</t>
    </r>
    <r>
      <rPr>
        <b/>
        <sz val="10"/>
        <rFont val="Calibri"/>
        <family val="2"/>
      </rPr>
      <t xml:space="preserve"> </t>
    </r>
    <r>
      <rPr>
        <sz val="10"/>
        <rFont val="Calibri"/>
        <family val="2"/>
      </rPr>
      <t>zoals die in</t>
    </r>
    <r>
      <rPr>
        <sz val="10"/>
        <color rgb="FFC00000"/>
        <rFont val="Calibri"/>
        <family val="2"/>
      </rPr>
      <t xml:space="preserve"> </t>
    </r>
    <r>
      <rPr>
        <b/>
        <sz val="10"/>
        <color rgb="FFC00000"/>
        <rFont val="Calibri"/>
        <family val="2"/>
      </rPr>
      <t>september 2016</t>
    </r>
    <r>
      <rPr>
        <sz val="10"/>
        <rFont val="Calibri"/>
        <family val="2"/>
      </rPr>
      <t xml:space="preserve"> bekend zijn gemaakt. </t>
    </r>
  </si>
  <si>
    <r>
      <t xml:space="preserve">In deze applicatie zijn de bedragen van regeling bekostiging </t>
    </r>
    <r>
      <rPr>
        <b/>
        <sz val="10"/>
        <color rgb="FFC00000"/>
        <rFont val="Calibri"/>
        <family val="2"/>
      </rPr>
      <t>2016-2017</t>
    </r>
    <r>
      <rPr>
        <b/>
        <sz val="10"/>
        <rFont val="Calibri"/>
        <family val="2"/>
      </rPr>
      <t xml:space="preserve"> </t>
    </r>
    <r>
      <rPr>
        <sz val="10"/>
        <rFont val="Calibri"/>
        <family val="2"/>
      </rPr>
      <t>ook verwerkt, zoals gepubliceerd in</t>
    </r>
    <r>
      <rPr>
        <sz val="10"/>
        <color rgb="FFC00000"/>
        <rFont val="Calibri"/>
        <family val="2"/>
      </rPr>
      <t xml:space="preserve"> </t>
    </r>
    <r>
      <rPr>
        <b/>
        <sz val="10"/>
        <color rgb="FFC00000"/>
        <rFont val="Calibri"/>
        <family val="2"/>
      </rPr>
      <t>oktober 2016</t>
    </r>
    <r>
      <rPr>
        <sz val="10"/>
        <color rgb="FFC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</si>
</sst>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 #,##0_-;_-&quot;€&quot;\ * #,##0\-;_-&quot;€&quot;\ * &quot;-&quot;_-;_-@_-"/>
    <numFmt numFmtId="165" formatCode="_-&quot;€&quot;\ * #,##0.00_-;_-&quot;€&quot;\ * #,##0.00\-;_-&quot;€&quot;\ * &quot;-&quot;??_-;_-@_-"/>
    <numFmt numFmtId="166" formatCode="_-&quot;€&quot;\ * #,##0_-;_-&quot;€&quot;\ * #,##0\-;_-&quot;€&quot;\ * &quot;-&quot;??_-;_-@_-"/>
    <numFmt numFmtId="167" formatCode="&quot;€&quot;\ #,##0_-"/>
    <numFmt numFmtId="168" formatCode="#,##0.00_ ;\-#,##0.00\ "/>
    <numFmt numFmtId="169" formatCode="0.0000"/>
    <numFmt numFmtId="170" formatCode="d\ mmmm\ yyyy"/>
    <numFmt numFmtId="171" formatCode="dd/mm/yy"/>
    <numFmt numFmtId="172" formatCode="0.0%"/>
    <numFmt numFmtId="173" formatCode="#,##0.0000_ ;\-#,##0.0000\ "/>
    <numFmt numFmtId="174" formatCode="d/mm/yy;@"/>
    <numFmt numFmtId="175" formatCode="d/mmm/yyyy"/>
    <numFmt numFmtId="176" formatCode="_ [$€-413]\ * #,##0_ ;_ [$€-413]\ * \-#,##0_ ;_ [$€-413]\ * &quot;-&quot;??_ ;_ @_ "/>
    <numFmt numFmtId="177" formatCode="[$-413]d/mmm/yy;@"/>
  </numFmts>
  <fonts count="70" x14ac:knownFonts="1">
    <font>
      <sz val="10"/>
      <name val="Arial"/>
    </font>
    <font>
      <sz val="10"/>
      <name val="Arial"/>
      <family val="2"/>
    </font>
    <font>
      <sz val="8"/>
      <color indexed="81"/>
      <name val="Tahoma"/>
      <family val="2"/>
    </font>
    <font>
      <sz val="9"/>
      <color indexed="81"/>
      <name val="Tahoma"/>
      <family val="2"/>
    </font>
    <font>
      <b/>
      <sz val="8"/>
      <color indexed="81"/>
      <name val="Tahoma"/>
      <family val="2"/>
    </font>
    <font>
      <sz val="10"/>
      <color indexed="81"/>
      <name val="Tahoma"/>
      <family val="2"/>
    </font>
    <font>
      <i/>
      <sz val="10"/>
      <name val="Calibri"/>
      <family val="2"/>
    </font>
    <font>
      <b/>
      <sz val="10"/>
      <name val="Calibri"/>
      <family val="2"/>
    </font>
    <font>
      <b/>
      <u/>
      <sz val="9"/>
      <color indexed="81"/>
      <name val="Tahoma"/>
      <family val="2"/>
    </font>
    <font>
      <sz val="10"/>
      <name val="Calibri"/>
      <family val="2"/>
    </font>
    <font>
      <sz val="10"/>
      <color indexed="10"/>
      <name val="Calibri"/>
      <family val="2"/>
    </font>
    <font>
      <sz val="10"/>
      <name val="Calibri"/>
      <family val="2"/>
    </font>
    <font>
      <b/>
      <sz val="10"/>
      <name val="Calibri"/>
      <family val="2"/>
    </font>
    <font>
      <i/>
      <sz val="10"/>
      <name val="Calibri"/>
      <family val="2"/>
    </font>
    <font>
      <sz val="10"/>
      <color indexed="8"/>
      <name val="Calibri"/>
      <family val="2"/>
    </font>
    <font>
      <b/>
      <sz val="14"/>
      <name val="Calibri"/>
      <family val="2"/>
    </font>
    <font>
      <b/>
      <i/>
      <sz val="10"/>
      <name val="Calibri"/>
      <family val="2"/>
    </font>
    <font>
      <b/>
      <sz val="14"/>
      <color indexed="10"/>
      <name val="Calibri"/>
      <family val="2"/>
    </font>
    <font>
      <sz val="14"/>
      <name val="Calibri"/>
      <family val="2"/>
    </font>
    <font>
      <i/>
      <sz val="10"/>
      <color indexed="10"/>
      <name val="Calibri"/>
      <family val="2"/>
    </font>
    <font>
      <sz val="10"/>
      <color indexed="10"/>
      <name val="Calibri"/>
      <family val="2"/>
    </font>
    <font>
      <b/>
      <i/>
      <sz val="10"/>
      <color indexed="10"/>
      <name val="Calibri"/>
      <family val="2"/>
    </font>
    <font>
      <sz val="10"/>
      <color indexed="47"/>
      <name val="Calibri"/>
      <family val="2"/>
    </font>
    <font>
      <b/>
      <sz val="10"/>
      <color indexed="10"/>
      <name val="Calibri"/>
      <family val="2"/>
    </font>
    <font>
      <b/>
      <sz val="12"/>
      <name val="Calibri"/>
      <family val="2"/>
    </font>
    <font>
      <sz val="14"/>
      <color indexed="10"/>
      <name val="Calibri"/>
      <family val="2"/>
    </font>
    <font>
      <b/>
      <sz val="8"/>
      <name val="Calibri"/>
      <family val="2"/>
    </font>
    <font>
      <b/>
      <sz val="10"/>
      <color indexed="9"/>
      <name val="Calibri"/>
      <family val="2"/>
    </font>
    <font>
      <b/>
      <i/>
      <sz val="14"/>
      <name val="Calibri"/>
      <family val="2"/>
    </font>
    <font>
      <b/>
      <sz val="11"/>
      <color indexed="9"/>
      <name val="Calibri"/>
      <family val="2"/>
    </font>
    <font>
      <sz val="8"/>
      <name val="Arial"/>
      <family val="2"/>
    </font>
    <font>
      <b/>
      <sz val="12"/>
      <color indexed="10"/>
      <name val="Calibri"/>
      <family val="2"/>
    </font>
    <font>
      <b/>
      <i/>
      <sz val="12"/>
      <color indexed="10"/>
      <name val="Calibri"/>
      <family val="2"/>
    </font>
    <font>
      <b/>
      <sz val="10"/>
      <color rgb="FFC00000"/>
      <name val="Calibri"/>
      <family val="2"/>
    </font>
    <font>
      <sz val="10"/>
      <color rgb="FFC00000"/>
      <name val="Calibri"/>
      <family val="2"/>
    </font>
    <font>
      <i/>
      <sz val="10"/>
      <color rgb="FFC00000"/>
      <name val="Calibri"/>
      <family val="2"/>
    </font>
    <font>
      <b/>
      <i/>
      <sz val="10"/>
      <color rgb="FFC00000"/>
      <name val="Calibri"/>
      <family val="2"/>
    </font>
    <font>
      <b/>
      <sz val="10"/>
      <color theme="0"/>
      <name val="Calibri"/>
      <family val="2"/>
    </font>
    <font>
      <sz val="10"/>
      <color theme="0"/>
      <name val="Calibri"/>
      <family val="2"/>
    </font>
    <font>
      <b/>
      <sz val="10"/>
      <color rgb="FF0070C0"/>
      <name val="Calibri"/>
      <family val="2"/>
    </font>
    <font>
      <sz val="10"/>
      <color rgb="FF0070C0"/>
      <name val="Calibri"/>
      <family val="2"/>
    </font>
    <font>
      <b/>
      <i/>
      <sz val="10"/>
      <color rgb="FF0070C0"/>
      <name val="Calibri"/>
      <family val="2"/>
    </font>
    <font>
      <sz val="14"/>
      <color rgb="FFC00000"/>
      <name val="Calibri"/>
      <family val="2"/>
    </font>
    <font>
      <b/>
      <i/>
      <sz val="10"/>
      <color theme="0"/>
      <name val="Calibri"/>
      <family val="2"/>
    </font>
    <font>
      <b/>
      <sz val="10"/>
      <color theme="1"/>
      <name val="Calibri"/>
      <family val="2"/>
    </font>
    <font>
      <sz val="10"/>
      <color theme="1"/>
      <name val="Calibri"/>
      <family val="2"/>
    </font>
    <font>
      <i/>
      <sz val="10"/>
      <color rgb="FF0070C0"/>
      <name val="Calibri"/>
      <family val="2"/>
    </font>
    <font>
      <i/>
      <sz val="12"/>
      <name val="Calibri"/>
      <family val="2"/>
    </font>
    <font>
      <sz val="10"/>
      <color indexed="60"/>
      <name val="Calibri"/>
      <family val="2"/>
    </font>
    <font>
      <i/>
      <sz val="10"/>
      <color indexed="60"/>
      <name val="Calibri"/>
      <family val="2"/>
    </font>
    <font>
      <i/>
      <sz val="10"/>
      <color indexed="8"/>
      <name val="Calibri"/>
      <family val="2"/>
    </font>
    <font>
      <sz val="10"/>
      <color theme="1" tint="0.499984740745262"/>
      <name val="Calibri"/>
      <family val="2"/>
    </font>
    <font>
      <i/>
      <sz val="14"/>
      <color rgb="FFC00000"/>
      <name val="Calibri"/>
      <family val="2"/>
    </font>
    <font>
      <b/>
      <sz val="10"/>
      <color theme="1" tint="0.34998626667073579"/>
      <name val="Calibri"/>
      <family val="2"/>
    </font>
    <font>
      <b/>
      <i/>
      <sz val="10"/>
      <color theme="1" tint="0.34998626667073579"/>
      <name val="Calibri"/>
      <family val="2"/>
    </font>
    <font>
      <i/>
      <sz val="10"/>
      <color theme="1" tint="0.34998626667073579"/>
      <name val="Calibri"/>
      <family val="2"/>
    </font>
    <font>
      <sz val="10"/>
      <color theme="1" tint="0.34998626667073579"/>
      <name val="Calibri"/>
      <family val="2"/>
    </font>
    <font>
      <sz val="14"/>
      <color theme="1"/>
      <name val="Calibri"/>
      <family val="2"/>
    </font>
    <font>
      <i/>
      <sz val="10"/>
      <color theme="1"/>
      <name val="Calibri"/>
      <family val="2"/>
    </font>
    <font>
      <b/>
      <i/>
      <sz val="10"/>
      <color theme="1"/>
      <name val="Calibri"/>
      <family val="2"/>
    </font>
    <font>
      <sz val="12"/>
      <color theme="1" tint="0.34998626667073579"/>
      <name val="Calibri"/>
      <family val="2"/>
    </font>
    <font>
      <b/>
      <sz val="12"/>
      <color theme="1" tint="0.34998626667073579"/>
      <name val="Calibri"/>
      <family val="2"/>
    </font>
    <font>
      <b/>
      <sz val="12"/>
      <color theme="1" tint="0.34998626667073579"/>
      <name val="Arial"/>
      <family val="2"/>
    </font>
    <font>
      <sz val="14"/>
      <color theme="1" tint="0.34998626667073579"/>
      <name val="Calibri"/>
      <family val="2"/>
    </font>
    <font>
      <b/>
      <sz val="14"/>
      <color theme="1" tint="0.34998626667073579"/>
      <name val="Calibri"/>
      <family val="2"/>
    </font>
    <font>
      <b/>
      <u/>
      <sz val="10"/>
      <color theme="1" tint="0.34998626667073579"/>
      <name val="Calibri"/>
      <family val="2"/>
    </font>
    <font>
      <sz val="10"/>
      <name val="Calibri"/>
      <family val="2"/>
      <scheme val="minor"/>
    </font>
    <font>
      <sz val="10"/>
      <color rgb="FFC00000"/>
      <name val="Calibri"/>
      <family val="2"/>
      <scheme val="minor"/>
    </font>
    <font>
      <sz val="10"/>
      <color theme="0" tint="-4.9989318521683403E-2"/>
      <name val="Calibri"/>
      <family val="2"/>
    </font>
    <font>
      <b/>
      <sz val="11"/>
      <name val="Calibri"/>
      <family val="2"/>
    </font>
  </fonts>
  <fills count="12">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941">
    <xf numFmtId="0" fontId="0" fillId="0" borderId="0" xfId="0"/>
    <xf numFmtId="0" fontId="11" fillId="0" borderId="0" xfId="0" applyFont="1" applyFill="1" applyBorder="1" applyAlignment="1" applyProtection="1">
      <alignment horizontal="left"/>
    </xf>
    <xf numFmtId="0" fontId="11" fillId="0" borderId="0" xfId="0" applyFont="1" applyAlignment="1" applyProtection="1">
      <alignment horizontal="left"/>
    </xf>
    <xf numFmtId="0" fontId="11" fillId="0" borderId="0" xfId="0" applyFont="1" applyFill="1" applyAlignment="1" applyProtection="1">
      <alignment horizontal="left"/>
    </xf>
    <xf numFmtId="169" fontId="11"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165" fontId="11" fillId="0" borderId="0" xfId="0" applyNumberFormat="1" applyFont="1" applyFill="1" applyBorder="1" applyAlignment="1" applyProtection="1">
      <alignment horizontal="left"/>
    </xf>
    <xf numFmtId="10" fontId="11" fillId="0" borderId="0" xfId="0" applyNumberFormat="1" applyFont="1" applyFill="1" applyBorder="1" applyAlignment="1" applyProtection="1">
      <alignment horizontal="left"/>
    </xf>
    <xf numFmtId="0" fontId="12" fillId="0" borderId="0" xfId="0" applyFont="1" applyFill="1" applyAlignment="1" applyProtection="1">
      <alignment horizontal="left"/>
    </xf>
    <xf numFmtId="2" fontId="11" fillId="0" borderId="0" xfId="0" applyNumberFormat="1" applyFont="1" applyFill="1" applyBorder="1" applyAlignment="1" applyProtection="1">
      <alignment horizontal="left" wrapText="1"/>
    </xf>
    <xf numFmtId="3" fontId="11" fillId="0" borderId="0" xfId="0" applyNumberFormat="1" applyFont="1" applyFill="1" applyBorder="1" applyAlignment="1" applyProtection="1">
      <alignment horizontal="left"/>
    </xf>
    <xf numFmtId="4" fontId="11" fillId="0" borderId="0" xfId="0" applyNumberFormat="1" applyFont="1" applyFill="1" applyBorder="1" applyAlignment="1" applyProtection="1">
      <alignment horizontal="left"/>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4" fontId="14" fillId="0" borderId="0" xfId="0" applyNumberFormat="1" applyFont="1" applyFill="1" applyBorder="1" applyAlignment="1" applyProtection="1">
      <alignment horizontal="left" vertical="top" wrapText="1"/>
    </xf>
    <xf numFmtId="4" fontId="14" fillId="0" borderId="0" xfId="0" applyNumberFormat="1" applyFont="1" applyFill="1" applyBorder="1" applyAlignment="1" applyProtection="1">
      <alignment horizontal="left" vertical="top"/>
    </xf>
    <xf numFmtId="4" fontId="11" fillId="0" borderId="0" xfId="0" applyNumberFormat="1" applyFont="1" applyFill="1" applyBorder="1" applyAlignment="1" applyProtection="1">
      <alignment horizontal="left" vertical="top" wrapText="1"/>
    </xf>
    <xf numFmtId="2" fontId="11" fillId="0" borderId="0" xfId="0" applyNumberFormat="1" applyFont="1" applyFill="1" applyBorder="1" applyAlignment="1" applyProtection="1">
      <alignment horizontal="left" vertical="top" wrapText="1"/>
    </xf>
    <xf numFmtId="3" fontId="14" fillId="0" borderId="0" xfId="0" applyNumberFormat="1" applyFont="1" applyFill="1" applyBorder="1" applyAlignment="1" applyProtection="1">
      <alignment horizontal="left" vertical="top" wrapText="1"/>
    </xf>
    <xf numFmtId="10" fontId="11" fillId="0" borderId="0" xfId="0" applyNumberFormat="1" applyFont="1" applyFill="1" applyAlignment="1" applyProtection="1">
      <alignment horizontal="left"/>
    </xf>
    <xf numFmtId="169" fontId="11" fillId="0" borderId="0" xfId="0" applyNumberFormat="1" applyFont="1" applyFill="1" applyAlignment="1" applyProtection="1">
      <alignment horizontal="left"/>
    </xf>
    <xf numFmtId="0" fontId="12"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Fill="1" applyBorder="1" applyAlignment="1" applyProtection="1">
      <alignment horizontal="left"/>
    </xf>
    <xf numFmtId="0" fontId="9" fillId="0" borderId="0" xfId="0" applyFont="1" applyFill="1" applyBorder="1" applyAlignment="1" applyProtection="1">
      <alignment horizontal="left" wrapText="1"/>
    </xf>
    <xf numFmtId="2" fontId="9" fillId="0" borderId="0" xfId="0" applyNumberFormat="1" applyFont="1" applyFill="1" applyBorder="1" applyAlignment="1" applyProtection="1">
      <alignment horizontal="left" wrapText="1"/>
    </xf>
    <xf numFmtId="0" fontId="7" fillId="0" borderId="0" xfId="0" applyFont="1" applyFill="1" applyBorder="1" applyAlignment="1" applyProtection="1">
      <alignment horizontal="left"/>
    </xf>
    <xf numFmtId="2" fontId="7" fillId="0" borderId="0" xfId="0" applyNumberFormat="1" applyFont="1" applyFill="1" applyBorder="1" applyAlignment="1" applyProtection="1">
      <alignment horizontal="left" wrapText="1"/>
    </xf>
    <xf numFmtId="165" fontId="9" fillId="2" borderId="0" xfId="0" applyNumberFormat="1" applyFont="1" applyFill="1" applyBorder="1" applyAlignment="1" applyProtection="1">
      <alignment horizontal="left"/>
      <protection locked="0"/>
    </xf>
    <xf numFmtId="164" fontId="11" fillId="0" borderId="0" xfId="0" applyNumberFormat="1"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3" borderId="0" xfId="0" applyFont="1" applyFill="1" applyBorder="1" applyProtection="1"/>
    <xf numFmtId="166" fontId="11" fillId="3" borderId="0" xfId="0" applyNumberFormat="1" applyFont="1" applyFill="1" applyBorder="1" applyProtection="1"/>
    <xf numFmtId="0" fontId="20" fillId="3" borderId="0" xfId="0" applyFont="1" applyFill="1" applyBorder="1" applyProtection="1"/>
    <xf numFmtId="0" fontId="18" fillId="3" borderId="0" xfId="0" applyFont="1" applyFill="1" applyBorder="1" applyProtection="1"/>
    <xf numFmtId="0" fontId="15" fillId="3" borderId="0" xfId="0" applyFont="1" applyFill="1" applyBorder="1" applyProtection="1"/>
    <xf numFmtId="0" fontId="16" fillId="3" borderId="0" xfId="0" applyFont="1" applyFill="1" applyBorder="1" applyProtection="1"/>
    <xf numFmtId="0" fontId="12" fillId="3" borderId="0" xfId="0" applyFont="1" applyFill="1" applyBorder="1" applyProtection="1"/>
    <xf numFmtId="0" fontId="16" fillId="3" borderId="0" xfId="0" quotePrefix="1" applyNumberFormat="1" applyFont="1" applyFill="1" applyBorder="1" applyAlignment="1" applyProtection="1">
      <alignment horizontal="center"/>
    </xf>
    <xf numFmtId="166" fontId="16" fillId="3" borderId="0" xfId="0" applyNumberFormat="1" applyFont="1" applyFill="1" applyBorder="1" applyAlignment="1" applyProtection="1">
      <alignment horizontal="left"/>
    </xf>
    <xf numFmtId="0" fontId="13" fillId="3" borderId="0" xfId="0" applyFont="1" applyFill="1" applyBorder="1" applyAlignment="1" applyProtection="1">
      <alignment horizontal="right"/>
    </xf>
    <xf numFmtId="0" fontId="16" fillId="3" borderId="0" xfId="0" applyFont="1" applyFill="1" applyBorder="1" applyAlignment="1" applyProtection="1">
      <alignment horizontal="center"/>
    </xf>
    <xf numFmtId="0" fontId="13" fillId="3" borderId="0" xfId="0" applyFont="1" applyFill="1" applyBorder="1" applyProtection="1"/>
    <xf numFmtId="166" fontId="16" fillId="3" borderId="0" xfId="0" quotePrefix="1" applyNumberFormat="1" applyFont="1" applyFill="1" applyBorder="1" applyAlignment="1" applyProtection="1">
      <alignment horizontal="center"/>
    </xf>
    <xf numFmtId="0" fontId="11" fillId="3" borderId="0" xfId="0" quotePrefix="1"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11" fillId="3" borderId="0" xfId="0" applyFont="1" applyFill="1" applyBorder="1" applyAlignment="1" applyProtection="1">
      <alignment horizontal="center"/>
    </xf>
    <xf numFmtId="0" fontId="20" fillId="3" borderId="0" xfId="0" applyFont="1" applyFill="1" applyBorder="1" applyAlignment="1" applyProtection="1">
      <alignment horizontal="center"/>
    </xf>
    <xf numFmtId="1" fontId="11" fillId="3" borderId="0" xfId="0" applyNumberFormat="1" applyFont="1" applyFill="1" applyBorder="1" applyAlignment="1" applyProtection="1">
      <alignment horizontal="center"/>
    </xf>
    <xf numFmtId="1" fontId="11" fillId="3" borderId="0" xfId="0" quotePrefix="1" applyNumberFormat="1" applyFont="1" applyFill="1" applyBorder="1" applyAlignment="1" applyProtection="1">
      <alignment horizontal="center"/>
    </xf>
    <xf numFmtId="164" fontId="11" fillId="3" borderId="0" xfId="0" applyNumberFormat="1" applyFont="1" applyFill="1" applyBorder="1" applyAlignment="1" applyProtection="1">
      <alignment horizontal="center"/>
    </xf>
    <xf numFmtId="0" fontId="25" fillId="3" borderId="0" xfId="0" applyFont="1" applyFill="1" applyBorder="1" applyProtection="1"/>
    <xf numFmtId="0" fontId="18" fillId="3" borderId="0" xfId="0" applyFont="1" applyFill="1" applyBorder="1" applyAlignment="1" applyProtection="1">
      <alignment horizontal="center"/>
    </xf>
    <xf numFmtId="167" fontId="11" fillId="3" borderId="0" xfId="0" applyNumberFormat="1" applyFont="1" applyFill="1" applyBorder="1" applyProtection="1"/>
    <xf numFmtId="0" fontId="16" fillId="3" borderId="0" xfId="0" applyFont="1" applyFill="1" applyBorder="1" applyAlignment="1" applyProtection="1">
      <alignment horizontal="right"/>
    </xf>
    <xf numFmtId="165" fontId="13" fillId="3" borderId="0" xfId="3" applyNumberFormat="1" applyFont="1" applyFill="1" applyBorder="1" applyProtection="1"/>
    <xf numFmtId="0" fontId="12" fillId="3" borderId="0" xfId="0" applyFont="1" applyFill="1" applyBorder="1" applyAlignment="1" applyProtection="1">
      <alignment horizontal="right"/>
    </xf>
    <xf numFmtId="0" fontId="11" fillId="3" borderId="0" xfId="0" applyNumberFormat="1" applyFont="1" applyFill="1" applyBorder="1" applyProtection="1"/>
    <xf numFmtId="0" fontId="19" fillId="3" borderId="0" xfId="0" applyFont="1" applyFill="1" applyBorder="1" applyProtection="1"/>
    <xf numFmtId="0" fontId="16" fillId="3" borderId="0" xfId="0" applyFont="1" applyFill="1" applyBorder="1" applyAlignment="1" applyProtection="1">
      <alignment horizontal="left"/>
    </xf>
    <xf numFmtId="0" fontId="19"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1" fillId="3" borderId="0" xfId="0" applyFont="1" applyFill="1" applyProtection="1"/>
    <xf numFmtId="0" fontId="16" fillId="3" borderId="0" xfId="0" applyNumberFormat="1" applyFont="1" applyFill="1" applyBorder="1" applyAlignment="1" applyProtection="1">
      <alignment horizontal="left"/>
    </xf>
    <xf numFmtId="0" fontId="20" fillId="3" borderId="0" xfId="0" applyFont="1" applyFill="1" applyProtection="1"/>
    <xf numFmtId="0" fontId="12" fillId="3" borderId="0" xfId="0" applyFont="1" applyFill="1" applyProtection="1"/>
    <xf numFmtId="0" fontId="23" fillId="3" borderId="0" xfId="0" applyFont="1" applyFill="1" applyBorder="1" applyAlignment="1" applyProtection="1">
      <alignment horizontal="center"/>
    </xf>
    <xf numFmtId="2" fontId="12" fillId="3" borderId="0" xfId="0" applyNumberFormat="1" applyFont="1" applyFill="1" applyBorder="1" applyAlignment="1" applyProtection="1">
      <alignment horizontal="center"/>
    </xf>
    <xf numFmtId="165" fontId="12" fillId="3" borderId="0" xfId="0" applyNumberFormat="1" applyFont="1" applyFill="1" applyBorder="1" applyAlignment="1" applyProtection="1">
      <alignment horizontal="center"/>
    </xf>
    <xf numFmtId="0" fontId="11" fillId="3" borderId="0" xfId="0" applyFont="1" applyFill="1" applyAlignment="1" applyProtection="1">
      <alignment horizontal="center"/>
    </xf>
    <xf numFmtId="165" fontId="11" fillId="3" borderId="0" xfId="0" applyNumberFormat="1" applyFont="1" applyFill="1" applyBorder="1" applyProtection="1"/>
    <xf numFmtId="169" fontId="12" fillId="3" borderId="0" xfId="0" applyNumberFormat="1" applyFont="1" applyFill="1" applyBorder="1" applyAlignment="1" applyProtection="1">
      <alignment horizontal="center"/>
    </xf>
    <xf numFmtId="0" fontId="13" fillId="3" borderId="0" xfId="0" applyNumberFormat="1" applyFont="1" applyFill="1" applyBorder="1" applyProtection="1"/>
    <xf numFmtId="0" fontId="13" fillId="3" borderId="0" xfId="0" applyNumberFormat="1" applyFont="1" applyFill="1" applyProtection="1"/>
    <xf numFmtId="166" fontId="12" fillId="3" borderId="0" xfId="0" applyNumberFormat="1" applyFont="1" applyFill="1" applyBorder="1" applyAlignment="1" applyProtection="1">
      <alignment horizontal="center"/>
    </xf>
    <xf numFmtId="173" fontId="11" fillId="3" borderId="0" xfId="0" applyNumberFormat="1" applyFont="1" applyFill="1" applyBorder="1" applyProtection="1"/>
    <xf numFmtId="0" fontId="19" fillId="3" borderId="0" xfId="0" applyFont="1" applyFill="1" applyProtection="1"/>
    <xf numFmtId="169" fontId="19" fillId="3" borderId="0" xfId="0" applyNumberFormat="1" applyFont="1" applyFill="1" applyBorder="1" applyAlignment="1" applyProtection="1">
      <alignment horizontal="center"/>
    </xf>
    <xf numFmtId="166" fontId="19" fillId="3" borderId="0" xfId="0" applyNumberFormat="1" applyFont="1" applyFill="1" applyBorder="1" applyAlignment="1" applyProtection="1">
      <alignment horizontal="center"/>
    </xf>
    <xf numFmtId="9" fontId="11" fillId="3" borderId="0" xfId="2" applyFont="1" applyFill="1" applyBorder="1" applyAlignment="1" applyProtection="1">
      <alignment horizontal="center"/>
    </xf>
    <xf numFmtId="0" fontId="11" fillId="3" borderId="0" xfId="0" applyFont="1" applyFill="1" applyAlignment="1" applyProtection="1">
      <alignment horizontal="left"/>
    </xf>
    <xf numFmtId="164" fontId="12" fillId="3" borderId="0" xfId="0" applyNumberFormat="1" applyFont="1" applyFill="1" applyBorder="1" applyAlignment="1" applyProtection="1">
      <alignment horizontal="center"/>
    </xf>
    <xf numFmtId="2" fontId="11" fillId="3" borderId="0" xfId="0" applyNumberFormat="1" applyFont="1" applyFill="1" applyBorder="1" applyAlignment="1" applyProtection="1">
      <alignment horizontal="center"/>
    </xf>
    <xf numFmtId="0" fontId="26" fillId="3" borderId="0" xfId="0" applyFont="1" applyFill="1" applyBorder="1" applyAlignment="1" applyProtection="1">
      <alignment horizontal="left"/>
    </xf>
    <xf numFmtId="0" fontId="11" fillId="4" borderId="4" xfId="0" applyFont="1" applyFill="1" applyBorder="1" applyProtection="1"/>
    <xf numFmtId="0" fontId="11" fillId="4" borderId="5" xfId="0" applyFont="1" applyFill="1" applyBorder="1" applyProtection="1"/>
    <xf numFmtId="166" fontId="11" fillId="4" borderId="5" xfId="0" applyNumberFormat="1" applyFont="1" applyFill="1" applyBorder="1" applyProtection="1"/>
    <xf numFmtId="0" fontId="11" fillId="4" borderId="3" xfId="0" applyFont="1" applyFill="1" applyBorder="1" applyProtection="1"/>
    <xf numFmtId="0" fontId="11" fillId="4" borderId="1" xfId="0" applyFont="1" applyFill="1" applyBorder="1" applyProtection="1"/>
    <xf numFmtId="0" fontId="11" fillId="4" borderId="0" xfId="0" applyFont="1" applyFill="1" applyBorder="1" applyProtection="1"/>
    <xf numFmtId="166" fontId="11" fillId="4" borderId="0" xfId="0" applyNumberFormat="1" applyFont="1" applyFill="1" applyBorder="1" applyProtection="1"/>
    <xf numFmtId="0" fontId="11" fillId="4" borderId="2" xfId="0" applyFont="1" applyFill="1" applyBorder="1" applyProtection="1"/>
    <xf numFmtId="0" fontId="17" fillId="4" borderId="1" xfId="0" applyFont="1" applyFill="1" applyBorder="1" applyProtection="1"/>
    <xf numFmtId="0" fontId="17" fillId="4" borderId="0" xfId="0" applyFont="1" applyFill="1" applyBorder="1" applyProtection="1"/>
    <xf numFmtId="0" fontId="20" fillId="4" borderId="0" xfId="0" applyFont="1" applyFill="1" applyBorder="1" applyProtection="1"/>
    <xf numFmtId="0" fontId="20" fillId="4" borderId="2" xfId="0" applyFont="1" applyFill="1" applyBorder="1" applyProtection="1"/>
    <xf numFmtId="0" fontId="15" fillId="4" borderId="1" xfId="0" applyFont="1" applyFill="1" applyBorder="1" applyProtection="1"/>
    <xf numFmtId="0" fontId="18" fillId="4" borderId="0" xfId="0" applyFont="1" applyFill="1" applyBorder="1" applyProtection="1"/>
    <xf numFmtId="0" fontId="16" fillId="4" borderId="0" xfId="0" applyFont="1" applyFill="1" applyBorder="1" applyProtection="1"/>
    <xf numFmtId="0" fontId="12" fillId="4" borderId="0" xfId="0" applyFont="1" applyFill="1" applyBorder="1" applyProtection="1"/>
    <xf numFmtId="0" fontId="16" fillId="4" borderId="0" xfId="0" quotePrefix="1" applyNumberFormat="1" applyFont="1" applyFill="1" applyBorder="1" applyAlignment="1" applyProtection="1">
      <alignment horizontal="center"/>
    </xf>
    <xf numFmtId="0" fontId="13" fillId="4" borderId="0" xfId="0" applyFont="1" applyFill="1" applyBorder="1" applyAlignment="1" applyProtection="1">
      <alignment horizontal="right"/>
    </xf>
    <xf numFmtId="0" fontId="16" fillId="4" borderId="2" xfId="0" quotePrefix="1" applyNumberFormat="1" applyFont="1" applyFill="1" applyBorder="1" applyAlignment="1" applyProtection="1">
      <alignment horizontal="center"/>
    </xf>
    <xf numFmtId="0" fontId="13" fillId="4" borderId="0" xfId="0" applyFont="1" applyFill="1" applyBorder="1" applyProtection="1"/>
    <xf numFmtId="166" fontId="16" fillId="4" borderId="0" xfId="0" quotePrefix="1" applyNumberFormat="1" applyFont="1" applyFill="1" applyBorder="1" applyAlignment="1" applyProtection="1">
      <alignment horizontal="center"/>
    </xf>
    <xf numFmtId="0" fontId="11" fillId="4" borderId="0" xfId="0" quotePrefix="1" applyNumberFormat="1" applyFont="1" applyFill="1" applyBorder="1" applyAlignment="1" applyProtection="1">
      <alignment horizontal="center"/>
    </xf>
    <xf numFmtId="0" fontId="11" fillId="4" borderId="2" xfId="0" quotePrefix="1" applyNumberFormat="1" applyFont="1" applyFill="1" applyBorder="1" applyAlignment="1" applyProtection="1">
      <alignment horizontal="center"/>
    </xf>
    <xf numFmtId="0" fontId="12" fillId="4" borderId="1" xfId="0" applyFont="1" applyFill="1" applyBorder="1" applyProtection="1"/>
    <xf numFmtId="0" fontId="12" fillId="4" borderId="0" xfId="0" applyFont="1" applyFill="1" applyBorder="1" applyAlignment="1" applyProtection="1">
      <alignment horizontal="left"/>
    </xf>
    <xf numFmtId="0" fontId="12" fillId="4" borderId="0" xfId="0" applyFont="1" applyFill="1" applyBorder="1" applyAlignment="1" applyProtection="1">
      <alignment horizontal="center"/>
    </xf>
    <xf numFmtId="0" fontId="11" fillId="4" borderId="0" xfId="0" applyFont="1" applyFill="1" applyBorder="1" applyAlignment="1" applyProtection="1">
      <alignment horizontal="left"/>
    </xf>
    <xf numFmtId="0" fontId="11" fillId="4" borderId="0" xfId="0" applyFont="1" applyFill="1" applyBorder="1" applyAlignment="1" applyProtection="1">
      <alignment horizontal="center"/>
    </xf>
    <xf numFmtId="0" fontId="11" fillId="4" borderId="2" xfId="0" applyFont="1" applyFill="1" applyBorder="1" applyAlignment="1" applyProtection="1">
      <alignment horizontal="center"/>
    </xf>
    <xf numFmtId="0" fontId="20" fillId="4" borderId="1" xfId="0" applyFont="1" applyFill="1" applyBorder="1" applyProtection="1"/>
    <xf numFmtId="0" fontId="21" fillId="4" borderId="0" xfId="0" applyFont="1" applyFill="1" applyBorder="1" applyAlignment="1" applyProtection="1">
      <alignment horizontal="center"/>
    </xf>
    <xf numFmtId="1" fontId="11" fillId="4" borderId="2" xfId="0" quotePrefix="1" applyNumberFormat="1" applyFont="1" applyFill="1" applyBorder="1" applyAlignment="1" applyProtection="1">
      <alignment horizontal="center"/>
    </xf>
    <xf numFmtId="0" fontId="11" fillId="4" borderId="6" xfId="0" applyFont="1" applyFill="1" applyBorder="1" applyProtection="1"/>
    <xf numFmtId="0" fontId="11" fillId="4" borderId="7" xfId="0" applyFont="1" applyFill="1" applyBorder="1" applyProtection="1"/>
    <xf numFmtId="0" fontId="29" fillId="4" borderId="7" xfId="0" applyFont="1" applyFill="1" applyBorder="1" applyAlignment="1">
      <alignment horizontal="right"/>
    </xf>
    <xf numFmtId="166" fontId="18" fillId="4" borderId="0" xfId="0" applyNumberFormat="1" applyFont="1" applyFill="1" applyBorder="1" applyProtection="1"/>
    <xf numFmtId="1" fontId="11" fillId="4" borderId="0" xfId="0" quotePrefix="1" applyNumberFormat="1" applyFont="1" applyFill="1" applyBorder="1" applyAlignment="1" applyProtection="1">
      <alignment horizontal="center"/>
    </xf>
    <xf numFmtId="166" fontId="11" fillId="4" borderId="7" xfId="0" applyNumberFormat="1" applyFont="1" applyFill="1" applyBorder="1" applyProtection="1"/>
    <xf numFmtId="0" fontId="11" fillId="4" borderId="8" xfId="0" applyFont="1" applyFill="1" applyBorder="1" applyProtection="1"/>
    <xf numFmtId="0" fontId="11" fillId="3" borderId="10" xfId="0" applyFont="1" applyFill="1" applyBorder="1" applyProtection="1"/>
    <xf numFmtId="0" fontId="11" fillId="3" borderId="11" xfId="0" applyFont="1" applyFill="1" applyBorder="1" applyProtection="1"/>
    <xf numFmtId="0" fontId="13" fillId="3" borderId="11" xfId="0" applyFont="1" applyFill="1" applyBorder="1" applyAlignment="1" applyProtection="1">
      <alignment horizontal="right"/>
    </xf>
    <xf numFmtId="166" fontId="16" fillId="3" borderId="11" xfId="0" quotePrefix="1" applyNumberFormat="1" applyFont="1" applyFill="1" applyBorder="1" applyAlignment="1" applyProtection="1">
      <alignment horizontal="center"/>
    </xf>
    <xf numFmtId="0" fontId="16" fillId="3" borderId="12" xfId="0" quotePrefix="1" applyNumberFormat="1" applyFont="1" applyFill="1" applyBorder="1" applyAlignment="1" applyProtection="1">
      <alignment horizontal="center"/>
    </xf>
    <xf numFmtId="0" fontId="11" fillId="3" borderId="13" xfId="0" applyFont="1" applyFill="1" applyBorder="1" applyProtection="1"/>
    <xf numFmtId="0" fontId="12" fillId="3" borderId="14" xfId="0" applyFont="1" applyFill="1" applyBorder="1" applyProtection="1"/>
    <xf numFmtId="0" fontId="13" fillId="3" borderId="14" xfId="0" applyFont="1" applyFill="1" applyBorder="1" applyAlignment="1" applyProtection="1">
      <alignment horizontal="right"/>
    </xf>
    <xf numFmtId="166" fontId="16" fillId="3" borderId="14" xfId="0" quotePrefix="1" applyNumberFormat="1" applyFont="1" applyFill="1" applyBorder="1" applyAlignment="1" applyProtection="1">
      <alignment horizontal="center"/>
    </xf>
    <xf numFmtId="0" fontId="16" fillId="3" borderId="15" xfId="0" quotePrefix="1" applyNumberFormat="1" applyFont="1" applyFill="1" applyBorder="1" applyAlignment="1" applyProtection="1">
      <alignment horizontal="center"/>
    </xf>
    <xf numFmtId="0" fontId="11" fillId="3" borderId="14" xfId="0" applyFont="1" applyFill="1" applyBorder="1" applyProtection="1"/>
    <xf numFmtId="0" fontId="13" fillId="3" borderId="14" xfId="0" applyFont="1" applyFill="1" applyBorder="1" applyProtection="1"/>
    <xf numFmtId="0" fontId="11" fillId="3" borderId="14" xfId="0" applyFont="1" applyFill="1" applyBorder="1" applyAlignment="1" applyProtection="1">
      <alignment horizontal="left"/>
    </xf>
    <xf numFmtId="0" fontId="11" fillId="3" borderId="14" xfId="0" quotePrefix="1" applyNumberFormat="1" applyFont="1" applyFill="1" applyBorder="1" applyAlignment="1" applyProtection="1">
      <alignment horizontal="center"/>
    </xf>
    <xf numFmtId="0" fontId="11" fillId="3" borderId="15" xfId="0" quotePrefix="1" applyNumberFormat="1" applyFont="1" applyFill="1" applyBorder="1" applyAlignment="1" applyProtection="1">
      <alignment horizontal="center"/>
    </xf>
    <xf numFmtId="0" fontId="11" fillId="3" borderId="15" xfId="0" applyFont="1" applyFill="1" applyBorder="1" applyAlignment="1" applyProtection="1">
      <alignment horizontal="center"/>
    </xf>
    <xf numFmtId="1" fontId="11" fillId="3" borderId="15" xfId="0" quotePrefix="1" applyNumberFormat="1" applyFont="1" applyFill="1" applyBorder="1" applyAlignment="1" applyProtection="1">
      <alignment horizontal="center"/>
    </xf>
    <xf numFmtId="0" fontId="16" fillId="3" borderId="14" xfId="0" applyFont="1" applyFill="1" applyBorder="1" applyAlignment="1" applyProtection="1">
      <alignment horizontal="center"/>
    </xf>
    <xf numFmtId="0" fontId="11" fillId="3" borderId="14" xfId="0" applyFont="1" applyFill="1" applyBorder="1" applyAlignment="1" applyProtection="1">
      <alignment horizontal="center"/>
    </xf>
    <xf numFmtId="0" fontId="13" fillId="3" borderId="14" xfId="0" applyFont="1" applyFill="1" applyBorder="1" applyAlignment="1" applyProtection="1">
      <alignment horizontal="left"/>
    </xf>
    <xf numFmtId="0" fontId="11" fillId="3" borderId="16" xfId="0" applyFont="1" applyFill="1" applyBorder="1" applyProtection="1"/>
    <xf numFmtId="0" fontId="13" fillId="3" borderId="17" xfId="0" applyFont="1" applyFill="1" applyBorder="1" applyProtection="1"/>
    <xf numFmtId="0" fontId="11" fillId="3" borderId="17" xfId="0" applyFont="1" applyFill="1" applyBorder="1" applyProtection="1"/>
    <xf numFmtId="0" fontId="11" fillId="3" borderId="17" xfId="0" applyFont="1" applyFill="1" applyBorder="1" applyAlignment="1" applyProtection="1">
      <alignment horizontal="center"/>
    </xf>
    <xf numFmtId="1" fontId="11" fillId="3" borderId="18" xfId="0" quotePrefix="1" applyNumberFormat="1" applyFont="1" applyFill="1" applyBorder="1" applyAlignment="1" applyProtection="1">
      <alignment horizontal="center"/>
    </xf>
    <xf numFmtId="1" fontId="11" fillId="3" borderId="11" xfId="0" applyNumberFormat="1" applyFont="1" applyFill="1" applyBorder="1" applyAlignment="1" applyProtection="1">
      <alignment horizontal="center"/>
    </xf>
    <xf numFmtId="0" fontId="11" fillId="3" borderId="11" xfId="0" quotePrefix="1" applyNumberFormat="1" applyFont="1" applyFill="1" applyBorder="1" applyAlignment="1" applyProtection="1">
      <alignment horizontal="center"/>
    </xf>
    <xf numFmtId="0" fontId="11" fillId="3" borderId="12" xfId="0" applyFont="1" applyFill="1" applyBorder="1" applyAlignment="1" applyProtection="1">
      <alignment horizontal="center"/>
    </xf>
    <xf numFmtId="1" fontId="11" fillId="3" borderId="14" xfId="0" applyNumberFormat="1" applyFont="1" applyFill="1" applyBorder="1" applyAlignment="1" applyProtection="1">
      <alignment horizontal="center"/>
    </xf>
    <xf numFmtId="1" fontId="11" fillId="3" borderId="15" xfId="0" applyNumberFormat="1" applyFont="1" applyFill="1" applyBorder="1" applyAlignment="1" applyProtection="1">
      <alignment horizontal="center"/>
    </xf>
    <xf numFmtId="0" fontId="11" fillId="3" borderId="14" xfId="0" applyNumberFormat="1" applyFont="1" applyFill="1" applyBorder="1" applyAlignment="1" applyProtection="1">
      <alignment horizontal="center"/>
    </xf>
    <xf numFmtId="0" fontId="12" fillId="3" borderId="14" xfId="0" applyFont="1" applyFill="1" applyBorder="1" applyAlignment="1" applyProtection="1">
      <alignment horizontal="left"/>
    </xf>
    <xf numFmtId="0" fontId="11" fillId="3" borderId="17" xfId="0" applyFont="1" applyFill="1" applyBorder="1" applyAlignment="1" applyProtection="1">
      <alignment horizontal="left"/>
    </xf>
    <xf numFmtId="0" fontId="11" fillId="3" borderId="17" xfId="0" applyNumberFormat="1" applyFont="1" applyFill="1" applyBorder="1" applyAlignment="1" applyProtection="1">
      <alignment horizontal="center"/>
    </xf>
    <xf numFmtId="1" fontId="11" fillId="3" borderId="18" xfId="0" applyNumberFormat="1" applyFont="1" applyFill="1" applyBorder="1" applyAlignment="1" applyProtection="1">
      <alignment horizontal="center"/>
    </xf>
    <xf numFmtId="0" fontId="11" fillId="3" borderId="11" xfId="0" applyFont="1" applyFill="1" applyBorder="1" applyAlignment="1" applyProtection="1">
      <alignment horizontal="left"/>
    </xf>
    <xf numFmtId="0" fontId="11" fillId="3" borderId="11" xfId="0" applyNumberFormat="1" applyFont="1" applyFill="1" applyBorder="1" applyAlignment="1" applyProtection="1">
      <alignment horizontal="center"/>
    </xf>
    <xf numFmtId="0" fontId="11" fillId="3" borderId="12" xfId="0" applyNumberFormat="1" applyFont="1" applyFill="1" applyBorder="1" applyAlignment="1" applyProtection="1">
      <alignment horizontal="center"/>
    </xf>
    <xf numFmtId="0" fontId="11" fillId="3" borderId="15" xfId="0" applyNumberFormat="1" applyFont="1" applyFill="1" applyBorder="1" applyAlignment="1" applyProtection="1">
      <alignment horizontal="center"/>
    </xf>
    <xf numFmtId="0" fontId="11" fillId="3" borderId="15" xfId="0" applyFont="1" applyFill="1" applyBorder="1" applyAlignment="1" applyProtection="1">
      <alignment horizontal="left"/>
    </xf>
    <xf numFmtId="0" fontId="11" fillId="3" borderId="18" xfId="0" applyFont="1" applyFill="1" applyBorder="1" applyAlignment="1" applyProtection="1">
      <alignment horizontal="left"/>
    </xf>
    <xf numFmtId="0" fontId="9" fillId="3" borderId="0" xfId="0" applyFont="1" applyFill="1" applyBorder="1" applyProtection="1"/>
    <xf numFmtId="0" fontId="9" fillId="4" borderId="1" xfId="0" applyFont="1" applyFill="1" applyBorder="1" applyProtection="1"/>
    <xf numFmtId="0" fontId="9" fillId="3" borderId="10" xfId="0" applyFont="1" applyFill="1" applyBorder="1" applyProtection="1"/>
    <xf numFmtId="0" fontId="23" fillId="4" borderId="0" xfId="0" applyFont="1" applyFill="1" applyBorder="1" applyAlignment="1" applyProtection="1">
      <alignment horizontal="left"/>
    </xf>
    <xf numFmtId="1" fontId="9" fillId="3" borderId="11" xfId="0" applyNumberFormat="1" applyFont="1" applyFill="1" applyBorder="1" applyAlignment="1" applyProtection="1">
      <alignment horizontal="center"/>
    </xf>
    <xf numFmtId="0" fontId="9" fillId="3" borderId="11" xfId="0" applyNumberFormat="1" applyFont="1" applyFill="1" applyBorder="1" applyAlignment="1" applyProtection="1">
      <alignment horizontal="center"/>
    </xf>
    <xf numFmtId="0" fontId="9" fillId="3" borderId="12" xfId="0" applyNumberFormat="1" applyFont="1" applyFill="1" applyBorder="1" applyAlignment="1" applyProtection="1">
      <alignment horizontal="center"/>
    </xf>
    <xf numFmtId="1" fontId="9" fillId="4" borderId="2" xfId="0" quotePrefix="1" applyNumberFormat="1" applyFont="1" applyFill="1" applyBorder="1" applyAlignment="1" applyProtection="1">
      <alignment horizontal="center"/>
    </xf>
    <xf numFmtId="1" fontId="9" fillId="3" borderId="0" xfId="0" quotePrefix="1" applyNumberFormat="1" applyFont="1" applyFill="1" applyBorder="1" applyAlignment="1" applyProtection="1">
      <alignment horizontal="center"/>
    </xf>
    <xf numFmtId="0" fontId="34" fillId="3" borderId="0" xfId="0" applyFont="1" applyFill="1" applyBorder="1" applyProtection="1"/>
    <xf numFmtId="0" fontId="11" fillId="4" borderId="14" xfId="0" applyNumberFormat="1" applyFont="1" applyFill="1" applyBorder="1" applyAlignment="1" applyProtection="1">
      <alignment horizontal="center"/>
      <protection locked="0"/>
    </xf>
    <xf numFmtId="0" fontId="11" fillId="4" borderId="14" xfId="0" quotePrefix="1" applyNumberFormat="1" applyFont="1" applyFill="1" applyBorder="1" applyAlignment="1" applyProtection="1">
      <alignment horizontal="center"/>
      <protection locked="0"/>
    </xf>
    <xf numFmtId="0" fontId="11" fillId="4" borderId="15" xfId="0" quotePrefix="1" applyNumberFormat="1" applyFont="1" applyFill="1" applyBorder="1" applyAlignment="1" applyProtection="1">
      <alignment horizontal="center"/>
      <protection locked="0"/>
    </xf>
    <xf numFmtId="166" fontId="11" fillId="4" borderId="14" xfId="0" applyNumberFormat="1" applyFont="1" applyFill="1" applyBorder="1" applyAlignment="1" applyProtection="1">
      <alignment horizontal="left"/>
      <protection locked="0"/>
    </xf>
    <xf numFmtId="0" fontId="13" fillId="3" borderId="17" xfId="0" applyFont="1" applyFill="1" applyBorder="1" applyAlignment="1" applyProtection="1">
      <alignment horizontal="right"/>
    </xf>
    <xf numFmtId="166" fontId="16" fillId="3" borderId="17" xfId="0" quotePrefix="1" applyNumberFormat="1" applyFont="1" applyFill="1" applyBorder="1" applyAlignment="1" applyProtection="1">
      <alignment horizontal="center"/>
    </xf>
    <xf numFmtId="0" fontId="16" fillId="3" borderId="18" xfId="0" quotePrefix="1" applyNumberFormat="1" applyFont="1" applyFill="1" applyBorder="1" applyAlignment="1" applyProtection="1">
      <alignment horizontal="center"/>
    </xf>
    <xf numFmtId="0" fontId="35" fillId="4" borderId="0" xfId="0" applyFont="1" applyFill="1" applyBorder="1" applyAlignment="1" applyProtection="1">
      <alignment horizontal="right"/>
    </xf>
    <xf numFmtId="0" fontId="34" fillId="4" borderId="0" xfId="0" applyFont="1" applyFill="1" applyBorder="1" applyProtection="1"/>
    <xf numFmtId="0" fontId="11" fillId="4" borderId="14" xfId="0" applyFont="1" applyFill="1" applyBorder="1" applyAlignment="1" applyProtection="1">
      <alignment horizontal="center"/>
      <protection locked="0"/>
    </xf>
    <xf numFmtId="2" fontId="11" fillId="4" borderId="14" xfId="0" applyNumberFormat="1" applyFont="1" applyFill="1" applyBorder="1" applyAlignment="1" applyProtection="1">
      <alignment horizontal="center"/>
      <protection locked="0"/>
    </xf>
    <xf numFmtId="0" fontId="11" fillId="4" borderId="5" xfId="0" applyFont="1" applyFill="1" applyBorder="1" applyAlignment="1" applyProtection="1">
      <alignment horizontal="center"/>
    </xf>
    <xf numFmtId="0" fontId="23" fillId="4" borderId="0" xfId="0" applyFont="1" applyFill="1" applyBorder="1" applyProtection="1"/>
    <xf numFmtId="0" fontId="12" fillId="4" borderId="0" xfId="0" applyFont="1" applyFill="1" applyBorder="1" applyAlignment="1" applyProtection="1">
      <alignment horizontal="right"/>
    </xf>
    <xf numFmtId="0" fontId="12" fillId="4" borderId="7" xfId="0" applyFont="1" applyFill="1" applyBorder="1" applyProtection="1"/>
    <xf numFmtId="0" fontId="11" fillId="4" borderId="7" xfId="0" applyFont="1" applyFill="1" applyBorder="1" applyAlignment="1" applyProtection="1">
      <alignment horizontal="center"/>
    </xf>
    <xf numFmtId="0" fontId="25" fillId="4" borderId="0" xfId="0" applyFont="1" applyFill="1" applyBorder="1" applyProtection="1"/>
    <xf numFmtId="0" fontId="25" fillId="4" borderId="2" xfId="0" applyFont="1" applyFill="1" applyBorder="1" applyProtection="1"/>
    <xf numFmtId="0" fontId="18" fillId="4" borderId="1" xfId="0" applyFont="1" applyFill="1" applyBorder="1" applyProtection="1"/>
    <xf numFmtId="0" fontId="18" fillId="4" borderId="0" xfId="0" applyFont="1" applyFill="1" applyBorder="1" applyAlignment="1" applyProtection="1">
      <alignment horizontal="center"/>
    </xf>
    <xf numFmtId="0" fontId="18" fillId="4" borderId="2" xfId="0" applyFont="1" applyFill="1" applyBorder="1" applyProtection="1"/>
    <xf numFmtId="0" fontId="12" fillId="4" borderId="0" xfId="0" applyFont="1" applyFill="1" applyBorder="1" applyAlignment="1" applyProtection="1">
      <alignment horizontal="center"/>
    </xf>
    <xf numFmtId="0" fontId="12" fillId="4" borderId="2" xfId="0" applyFont="1" applyFill="1" applyBorder="1" applyProtection="1"/>
    <xf numFmtId="165" fontId="11" fillId="4" borderId="2" xfId="0" applyNumberFormat="1" applyFont="1" applyFill="1" applyBorder="1" applyProtection="1"/>
    <xf numFmtId="0" fontId="16" fillId="4" borderId="1" xfId="0" applyFont="1" applyFill="1" applyBorder="1" applyProtection="1"/>
    <xf numFmtId="0" fontId="16" fillId="4" borderId="2" xfId="0" applyFont="1" applyFill="1" applyBorder="1" applyProtection="1"/>
    <xf numFmtId="0" fontId="13" fillId="4" borderId="1" xfId="0" applyFont="1" applyFill="1" applyBorder="1" applyProtection="1"/>
    <xf numFmtId="0" fontId="13" fillId="4" borderId="2" xfId="0" applyFont="1" applyFill="1" applyBorder="1" applyProtection="1"/>
    <xf numFmtId="164" fontId="11" fillId="4" borderId="0" xfId="0" applyNumberFormat="1" applyFont="1" applyFill="1" applyBorder="1" applyAlignment="1" applyProtection="1">
      <alignment horizontal="center"/>
    </xf>
    <xf numFmtId="169" fontId="12" fillId="4" borderId="0" xfId="0" applyNumberFormat="1" applyFont="1" applyFill="1" applyBorder="1" applyAlignment="1" applyProtection="1">
      <alignment horizontal="center"/>
    </xf>
    <xf numFmtId="169" fontId="11" fillId="4" borderId="0" xfId="0" applyNumberFormat="1" applyFont="1" applyFill="1" applyBorder="1" applyAlignment="1" applyProtection="1">
      <alignment horizontal="center"/>
    </xf>
    <xf numFmtId="0" fontId="11" fillId="3" borderId="11" xfId="0" applyFont="1" applyFill="1" applyBorder="1" applyAlignment="1" applyProtection="1">
      <alignment horizontal="center"/>
    </xf>
    <xf numFmtId="0" fontId="11" fillId="3" borderId="12" xfId="0" applyFont="1" applyFill="1" applyBorder="1" applyProtection="1"/>
    <xf numFmtId="0" fontId="11" fillId="3" borderId="15" xfId="0" applyFont="1" applyFill="1" applyBorder="1" applyProtection="1"/>
    <xf numFmtId="0" fontId="13" fillId="3" borderId="14" xfId="0" applyFont="1" applyFill="1" applyBorder="1" applyAlignment="1" applyProtection="1">
      <alignment horizontal="center"/>
    </xf>
    <xf numFmtId="169" fontId="11" fillId="3" borderId="14" xfId="0" applyNumberFormat="1" applyFont="1" applyFill="1" applyBorder="1" applyAlignment="1" applyProtection="1">
      <alignment horizontal="center"/>
    </xf>
    <xf numFmtId="9" fontId="11" fillId="3" borderId="14" xfId="0" applyNumberFormat="1" applyFont="1" applyFill="1" applyBorder="1" applyAlignment="1" applyProtection="1">
      <alignment horizontal="center"/>
    </xf>
    <xf numFmtId="0" fontId="12" fillId="3" borderId="14" xfId="0" applyFont="1" applyFill="1" applyBorder="1" applyAlignment="1" applyProtection="1">
      <alignment horizontal="center"/>
    </xf>
    <xf numFmtId="0" fontId="12" fillId="3" borderId="15" xfId="0" applyFont="1" applyFill="1" applyBorder="1" applyProtection="1"/>
    <xf numFmtId="165" fontId="11" fillId="3" borderId="14" xfId="0" applyNumberFormat="1" applyFont="1" applyFill="1" applyBorder="1" applyProtection="1"/>
    <xf numFmtId="169" fontId="11" fillId="3" borderId="15" xfId="0" applyNumberFormat="1" applyFont="1" applyFill="1" applyBorder="1" applyAlignment="1" applyProtection="1">
      <alignment horizontal="center"/>
    </xf>
    <xf numFmtId="173" fontId="11" fillId="3" borderId="15" xfId="0" applyNumberFormat="1" applyFont="1" applyFill="1" applyBorder="1" applyAlignment="1" applyProtection="1">
      <alignment horizontal="center"/>
    </xf>
    <xf numFmtId="0" fontId="16" fillId="3" borderId="13" xfId="0" applyFont="1" applyFill="1" applyBorder="1" applyProtection="1"/>
    <xf numFmtId="0" fontId="16" fillId="3" borderId="14" xfId="0" applyFont="1" applyFill="1" applyBorder="1" applyProtection="1"/>
    <xf numFmtId="164" fontId="16" fillId="3" borderId="14" xfId="0" applyNumberFormat="1" applyFont="1" applyFill="1" applyBorder="1" applyAlignment="1" applyProtection="1">
      <alignment horizontal="center"/>
    </xf>
    <xf numFmtId="0" fontId="16" fillId="3" borderId="14" xfId="0" applyFont="1" applyFill="1" applyBorder="1" applyAlignment="1" applyProtection="1">
      <alignment horizontal="right"/>
    </xf>
    <xf numFmtId="2" fontId="16" fillId="3" borderId="14" xfId="0" applyNumberFormat="1" applyFont="1" applyFill="1" applyBorder="1" applyAlignment="1" applyProtection="1">
      <alignment horizontal="center"/>
    </xf>
    <xf numFmtId="2" fontId="16" fillId="3" borderId="15" xfId="0" applyNumberFormat="1" applyFont="1" applyFill="1" applyBorder="1" applyAlignment="1" applyProtection="1">
      <alignment horizontal="center"/>
    </xf>
    <xf numFmtId="164" fontId="11" fillId="3" borderId="14" xfId="0" applyNumberFormat="1" applyFont="1" applyFill="1" applyBorder="1" applyAlignment="1" applyProtection="1">
      <alignment horizontal="center"/>
    </xf>
    <xf numFmtId="164" fontId="12" fillId="3" borderId="14" xfId="0" applyNumberFormat="1" applyFont="1" applyFill="1" applyBorder="1" applyAlignment="1" applyProtection="1">
      <alignment horizontal="center"/>
    </xf>
    <xf numFmtId="0" fontId="12" fillId="3" borderId="14" xfId="0" applyFont="1" applyFill="1" applyBorder="1" applyAlignment="1" applyProtection="1">
      <alignment horizontal="right"/>
    </xf>
    <xf numFmtId="169" fontId="12" fillId="3" borderId="14" xfId="0" applyNumberFormat="1" applyFont="1" applyFill="1" applyBorder="1" applyAlignment="1" applyProtection="1">
      <alignment horizontal="center"/>
    </xf>
    <xf numFmtId="169" fontId="11" fillId="3" borderId="14" xfId="0" applyNumberFormat="1" applyFont="1" applyFill="1" applyBorder="1" applyProtection="1"/>
    <xf numFmtId="2" fontId="11" fillId="3" borderId="15" xfId="0" applyNumberFormat="1" applyFont="1" applyFill="1" applyBorder="1" applyAlignment="1" applyProtection="1">
      <alignment horizontal="center"/>
    </xf>
    <xf numFmtId="175" fontId="11" fillId="3" borderId="14" xfId="0" applyNumberFormat="1" applyFont="1" applyFill="1" applyBorder="1" applyAlignment="1" applyProtection="1">
      <alignment horizontal="left"/>
    </xf>
    <xf numFmtId="0" fontId="11" fillId="3" borderId="14" xfId="0" quotePrefix="1" applyFont="1" applyFill="1" applyBorder="1" applyAlignment="1" applyProtection="1">
      <alignment horizontal="left"/>
    </xf>
    <xf numFmtId="172" fontId="11" fillId="3" borderId="14" xfId="0" applyNumberFormat="1" applyFont="1" applyFill="1" applyBorder="1" applyAlignment="1" applyProtection="1">
      <alignment horizontal="center"/>
    </xf>
    <xf numFmtId="0" fontId="13" fillId="3" borderId="13" xfId="0" applyFont="1" applyFill="1" applyBorder="1" applyProtection="1"/>
    <xf numFmtId="0" fontId="13" fillId="3" borderId="14" xfId="0" quotePrefix="1" applyFont="1" applyFill="1" applyBorder="1" applyAlignment="1" applyProtection="1">
      <alignment horizontal="left"/>
    </xf>
    <xf numFmtId="172" fontId="13" fillId="3" borderId="14" xfId="0" applyNumberFormat="1" applyFont="1" applyFill="1" applyBorder="1" applyAlignment="1" applyProtection="1">
      <alignment horizontal="center"/>
    </xf>
    <xf numFmtId="164" fontId="13" fillId="3" borderId="14" xfId="0" applyNumberFormat="1" applyFont="1" applyFill="1" applyBorder="1" applyAlignment="1" applyProtection="1">
      <alignment horizontal="center"/>
    </xf>
    <xf numFmtId="2" fontId="13" fillId="3" borderId="15" xfId="0" applyNumberFormat="1" applyFont="1" applyFill="1" applyBorder="1" applyAlignment="1" applyProtection="1">
      <alignment horizontal="center"/>
    </xf>
    <xf numFmtId="0" fontId="11" fillId="3" borderId="14" xfId="0" quotePrefix="1" applyFont="1" applyFill="1" applyBorder="1" applyProtection="1"/>
    <xf numFmtId="10" fontId="11" fillId="3" borderId="14" xfId="0" applyNumberFormat="1" applyFont="1" applyFill="1" applyBorder="1" applyAlignment="1" applyProtection="1">
      <alignment horizontal="center"/>
    </xf>
    <xf numFmtId="0" fontId="13" fillId="3" borderId="14" xfId="0" quotePrefix="1" applyFont="1" applyFill="1" applyBorder="1" applyProtection="1"/>
    <xf numFmtId="10" fontId="13" fillId="3" borderId="14" xfId="0" applyNumberFormat="1" applyFont="1" applyFill="1" applyBorder="1" applyAlignment="1" applyProtection="1">
      <alignment horizontal="center"/>
    </xf>
    <xf numFmtId="2" fontId="12" fillId="3" borderId="14" xfId="0" applyNumberFormat="1" applyFont="1" applyFill="1" applyBorder="1" applyAlignment="1" applyProtection="1">
      <alignment horizontal="center"/>
    </xf>
    <xf numFmtId="164" fontId="11" fillId="3" borderId="17" xfId="0" applyNumberFormat="1" applyFont="1" applyFill="1" applyBorder="1" applyAlignment="1" applyProtection="1">
      <alignment horizontal="center"/>
    </xf>
    <xf numFmtId="164" fontId="12" fillId="3" borderId="17" xfId="0" applyNumberFormat="1" applyFont="1" applyFill="1" applyBorder="1" applyAlignment="1" applyProtection="1">
      <alignment horizontal="center"/>
    </xf>
    <xf numFmtId="0" fontId="12" fillId="3" borderId="17" xfId="0" applyFont="1" applyFill="1" applyBorder="1" applyAlignment="1" applyProtection="1">
      <alignment horizontal="right"/>
    </xf>
    <xf numFmtId="169" fontId="12" fillId="3" borderId="17" xfId="0" applyNumberFormat="1" applyFont="1" applyFill="1" applyBorder="1" applyAlignment="1" applyProtection="1">
      <alignment horizontal="center"/>
    </xf>
    <xf numFmtId="0" fontId="11" fillId="3" borderId="18" xfId="0" applyFont="1" applyFill="1" applyBorder="1" applyProtection="1"/>
    <xf numFmtId="164" fontId="11" fillId="3" borderId="11" xfId="0" applyNumberFormat="1" applyFont="1" applyFill="1" applyBorder="1" applyAlignment="1" applyProtection="1">
      <alignment horizontal="center"/>
    </xf>
    <xf numFmtId="164" fontId="12" fillId="3" borderId="11" xfId="0" applyNumberFormat="1" applyFont="1" applyFill="1" applyBorder="1" applyAlignment="1" applyProtection="1">
      <alignment horizontal="center"/>
    </xf>
    <xf numFmtId="0" fontId="12" fillId="3" borderId="11" xfId="0" applyFont="1" applyFill="1" applyBorder="1" applyAlignment="1" applyProtection="1">
      <alignment horizontal="right"/>
    </xf>
    <xf numFmtId="169" fontId="12" fillId="3" borderId="11" xfId="0" applyNumberFormat="1" applyFont="1" applyFill="1" applyBorder="1" applyAlignment="1" applyProtection="1">
      <alignment horizontal="center"/>
    </xf>
    <xf numFmtId="0" fontId="12" fillId="3" borderId="13" xfId="0" applyFont="1" applyFill="1" applyBorder="1" applyProtection="1"/>
    <xf numFmtId="2" fontId="11" fillId="3" borderId="14" xfId="0" applyNumberFormat="1" applyFont="1" applyFill="1" applyBorder="1" applyProtection="1"/>
    <xf numFmtId="164" fontId="12" fillId="3" borderId="14" xfId="0" applyNumberFormat="1" applyFont="1" applyFill="1" applyBorder="1" applyAlignment="1" applyProtection="1">
      <alignment horizontal="left"/>
    </xf>
    <xf numFmtId="0" fontId="16" fillId="3" borderId="14" xfId="0" applyNumberFormat="1" applyFont="1" applyFill="1" applyBorder="1" applyAlignment="1" applyProtection="1">
      <alignment horizontal="left"/>
    </xf>
    <xf numFmtId="169" fontId="11" fillId="3" borderId="17" xfId="0" applyNumberFormat="1" applyFont="1" applyFill="1" applyBorder="1" applyAlignment="1" applyProtection="1">
      <alignment horizontal="center"/>
    </xf>
    <xf numFmtId="0" fontId="12" fillId="3" borderId="17" xfId="0" applyFont="1" applyFill="1" applyBorder="1" applyAlignment="1" applyProtection="1">
      <alignment horizontal="center"/>
    </xf>
    <xf numFmtId="2" fontId="12" fillId="3" borderId="17" xfId="0" applyNumberFormat="1" applyFont="1" applyFill="1" applyBorder="1" applyAlignment="1" applyProtection="1">
      <alignment horizontal="center"/>
    </xf>
    <xf numFmtId="0" fontId="35" fillId="3" borderId="14" xfId="0" applyFont="1" applyFill="1" applyBorder="1" applyProtection="1"/>
    <xf numFmtId="0" fontId="9" fillId="3" borderId="14" xfId="0" applyFont="1" applyFill="1" applyBorder="1" applyAlignment="1" applyProtection="1">
      <alignment horizontal="left"/>
    </xf>
    <xf numFmtId="0" fontId="9" fillId="3" borderId="14" xfId="0" applyFont="1" applyFill="1" applyBorder="1" applyProtection="1"/>
    <xf numFmtId="0" fontId="34" fillId="3" borderId="14" xfId="0" applyFont="1" applyFill="1" applyBorder="1" applyProtection="1"/>
    <xf numFmtId="0" fontId="12" fillId="3" borderId="11" xfId="0" applyFont="1" applyFill="1" applyBorder="1" applyProtection="1"/>
    <xf numFmtId="0" fontId="12" fillId="3" borderId="11" xfId="0" applyFont="1" applyFill="1" applyBorder="1" applyAlignment="1" applyProtection="1">
      <alignment horizontal="center"/>
    </xf>
    <xf numFmtId="0" fontId="23" fillId="3" borderId="14" xfId="0" applyFont="1" applyFill="1" applyBorder="1" applyProtection="1"/>
    <xf numFmtId="0" fontId="20" fillId="3" borderId="14" xfId="0" applyFont="1" applyFill="1" applyBorder="1" applyProtection="1"/>
    <xf numFmtId="0" fontId="21" fillId="3" borderId="14" xfId="0" applyFont="1" applyFill="1" applyBorder="1" applyAlignment="1" applyProtection="1">
      <alignment horizontal="center"/>
    </xf>
    <xf numFmtId="0" fontId="11" fillId="3" borderId="14" xfId="0" applyFont="1" applyFill="1" applyBorder="1" applyAlignment="1" applyProtection="1">
      <alignment horizontal="center"/>
      <protection locked="0"/>
    </xf>
    <xf numFmtId="164" fontId="12" fillId="3" borderId="14" xfId="0" applyNumberFormat="1" applyFont="1" applyFill="1" applyBorder="1" applyProtection="1"/>
    <xf numFmtId="0" fontId="12" fillId="3" borderId="17" xfId="0" applyFont="1" applyFill="1" applyBorder="1" applyProtection="1"/>
    <xf numFmtId="164" fontId="37" fillId="6" borderId="14" xfId="0" applyNumberFormat="1" applyFont="1" applyFill="1" applyBorder="1" applyAlignment="1" applyProtection="1">
      <alignment horizontal="left"/>
    </xf>
    <xf numFmtId="164" fontId="37" fillId="6" borderId="14" xfId="0" applyNumberFormat="1" applyFont="1" applyFill="1" applyBorder="1" applyAlignment="1" applyProtection="1">
      <alignment horizontal="center"/>
    </xf>
    <xf numFmtId="0" fontId="9" fillId="3" borderId="14" xfId="0" applyFont="1" applyFill="1" applyBorder="1" applyAlignment="1" applyProtection="1">
      <alignment horizontal="center"/>
    </xf>
    <xf numFmtId="0" fontId="39" fillId="3" borderId="0" xfId="0" applyFont="1" applyFill="1" applyBorder="1" applyProtection="1"/>
    <xf numFmtId="0" fontId="40" fillId="3" borderId="0" xfId="0" applyFont="1" applyFill="1" applyBorder="1" applyProtection="1"/>
    <xf numFmtId="0" fontId="42" fillId="4" borderId="0" xfId="0" applyFont="1" applyFill="1" applyBorder="1" applyProtection="1"/>
    <xf numFmtId="0" fontId="42" fillId="4" borderId="1" xfId="0" applyFont="1" applyFill="1" applyBorder="1" applyProtection="1"/>
    <xf numFmtId="2" fontId="11" fillId="3" borderId="17" xfId="0" applyNumberFormat="1" applyFont="1" applyFill="1" applyBorder="1" applyProtection="1"/>
    <xf numFmtId="169" fontId="11" fillId="3" borderId="11" xfId="0" applyNumberFormat="1" applyFont="1" applyFill="1" applyBorder="1" applyAlignment="1" applyProtection="1">
      <alignment horizontal="center"/>
    </xf>
    <xf numFmtId="2" fontId="12" fillId="3" borderId="11" xfId="0" applyNumberFormat="1" applyFont="1" applyFill="1" applyBorder="1" applyAlignment="1" applyProtection="1">
      <alignment horizontal="center"/>
    </xf>
    <xf numFmtId="2" fontId="11" fillId="3" borderId="11" xfId="0" applyNumberFormat="1" applyFont="1" applyFill="1" applyBorder="1" applyProtection="1"/>
    <xf numFmtId="0" fontId="16" fillId="4" borderId="0" xfId="0" applyNumberFormat="1" applyFont="1" applyFill="1" applyBorder="1" applyAlignment="1" applyProtection="1">
      <alignment horizontal="left"/>
    </xf>
    <xf numFmtId="2" fontId="12" fillId="4" borderId="0" xfId="0" applyNumberFormat="1" applyFont="1" applyFill="1" applyBorder="1" applyAlignment="1" applyProtection="1">
      <alignment horizontal="center"/>
    </xf>
    <xf numFmtId="2" fontId="11" fillId="4" borderId="0" xfId="0" applyNumberFormat="1" applyFont="1" applyFill="1" applyBorder="1" applyProtection="1"/>
    <xf numFmtId="0" fontId="24" fillId="4" borderId="0" xfId="0" applyFont="1" applyFill="1" applyBorder="1" applyAlignment="1" applyProtection="1">
      <alignment horizontal="center"/>
    </xf>
    <xf numFmtId="164" fontId="11" fillId="4" borderId="14" xfId="0" applyNumberFormat="1" applyFont="1" applyFill="1" applyBorder="1" applyAlignment="1" applyProtection="1">
      <alignment horizontal="center"/>
      <protection locked="0"/>
    </xf>
    <xf numFmtId="2" fontId="37" fillId="6" borderId="14" xfId="0" applyNumberFormat="1" applyFont="1" applyFill="1" applyBorder="1" applyAlignment="1" applyProtection="1">
      <alignment horizontal="center"/>
    </xf>
    <xf numFmtId="171" fontId="9" fillId="2" borderId="0" xfId="0" applyNumberFormat="1"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6" fillId="0" borderId="0" xfId="0" applyFont="1" applyFill="1" applyBorder="1" applyAlignment="1" applyProtection="1">
      <alignment horizontal="left" indent="1"/>
    </xf>
    <xf numFmtId="0" fontId="34" fillId="0" borderId="0" xfId="0" applyFont="1" applyFill="1" applyBorder="1" applyAlignment="1" applyProtection="1">
      <alignment horizontal="left"/>
    </xf>
    <xf numFmtId="2" fontId="9" fillId="2" borderId="0" xfId="0" applyNumberFormat="1" applyFont="1" applyFill="1" applyBorder="1" applyAlignment="1" applyProtection="1">
      <alignment horizontal="left"/>
      <protection locked="0"/>
    </xf>
    <xf numFmtId="165" fontId="9" fillId="0" borderId="0" xfId="0" applyNumberFormat="1" applyFont="1" applyFill="1" applyBorder="1" applyAlignment="1" applyProtection="1">
      <alignment horizontal="left"/>
    </xf>
    <xf numFmtId="1" fontId="9" fillId="0" borderId="0" xfId="0" applyNumberFormat="1" applyFont="1" applyFill="1" applyBorder="1" applyAlignment="1" applyProtection="1">
      <alignment horizontal="right"/>
    </xf>
    <xf numFmtId="172" fontId="11" fillId="4" borderId="14" xfId="0" applyNumberFormat="1" applyFont="1" applyFill="1" applyBorder="1" applyAlignment="1" applyProtection="1">
      <alignment horizontal="center"/>
      <protection locked="0"/>
    </xf>
    <xf numFmtId="0" fontId="15" fillId="4" borderId="0" xfId="0" applyFont="1" applyFill="1" applyBorder="1" applyAlignment="1" applyProtection="1">
      <alignment horizontal="center"/>
    </xf>
    <xf numFmtId="0" fontId="13" fillId="4" borderId="0" xfId="0" applyNumberFormat="1" applyFont="1" applyFill="1" applyBorder="1" applyAlignment="1" applyProtection="1">
      <alignment horizontal="center"/>
    </xf>
    <xf numFmtId="0" fontId="11" fillId="3" borderId="14" xfId="0" applyFont="1" applyFill="1" applyBorder="1" applyAlignment="1" applyProtection="1">
      <alignment horizontal="left"/>
      <protection locked="0"/>
    </xf>
    <xf numFmtId="169" fontId="11" fillId="3" borderId="14" xfId="0" applyNumberFormat="1" applyFont="1" applyFill="1" applyBorder="1" applyAlignment="1" applyProtection="1">
      <alignment horizontal="center"/>
      <protection locked="0"/>
    </xf>
    <xf numFmtId="174" fontId="11" fillId="3" borderId="14" xfId="0" applyNumberFormat="1" applyFont="1" applyFill="1" applyBorder="1" applyAlignment="1" applyProtection="1">
      <alignment horizontal="center"/>
      <protection locked="0"/>
    </xf>
    <xf numFmtId="174" fontId="11" fillId="3" borderId="14" xfId="0" applyNumberFormat="1" applyFont="1" applyFill="1" applyBorder="1" applyAlignment="1" applyProtection="1">
      <alignment horizontal="center"/>
    </xf>
    <xf numFmtId="174" fontId="12" fillId="3" borderId="14" xfId="0" applyNumberFormat="1" applyFont="1" applyFill="1" applyBorder="1" applyAlignment="1" applyProtection="1">
      <alignment horizontal="center"/>
    </xf>
    <xf numFmtId="1" fontId="12" fillId="3" borderId="14" xfId="0" applyNumberFormat="1" applyFont="1" applyFill="1" applyBorder="1" applyAlignment="1" applyProtection="1">
      <alignment horizontal="center"/>
    </xf>
    <xf numFmtId="0" fontId="11" fillId="4" borderId="14" xfId="0" applyFont="1" applyFill="1" applyBorder="1" applyAlignment="1" applyProtection="1">
      <alignment horizontal="left"/>
      <protection locked="0"/>
    </xf>
    <xf numFmtId="169" fontId="11" fillId="4" borderId="14" xfId="0" applyNumberFormat="1" applyFont="1" applyFill="1" applyBorder="1" applyAlignment="1" applyProtection="1">
      <alignment horizontal="center"/>
      <protection locked="0"/>
    </xf>
    <xf numFmtId="0" fontId="42" fillId="4" borderId="0" xfId="0" applyFont="1" applyFill="1" applyBorder="1" applyAlignment="1" applyProtection="1">
      <alignment horizontal="center"/>
    </xf>
    <xf numFmtId="0" fontId="42" fillId="4" borderId="2" xfId="0" applyFont="1" applyFill="1" applyBorder="1" applyProtection="1"/>
    <xf numFmtId="0" fontId="42" fillId="3" borderId="0" xfId="0" applyFont="1" applyFill="1" applyBorder="1" applyProtection="1"/>
    <xf numFmtId="0" fontId="34" fillId="4" borderId="1" xfId="0" applyFont="1" applyFill="1" applyBorder="1" applyProtection="1"/>
    <xf numFmtId="0" fontId="34" fillId="4" borderId="2" xfId="0" applyFont="1" applyFill="1" applyBorder="1" applyProtection="1"/>
    <xf numFmtId="174" fontId="11" fillId="4" borderId="14" xfId="0" applyNumberFormat="1" applyFont="1" applyFill="1" applyBorder="1" applyAlignment="1" applyProtection="1">
      <alignment horizontal="center"/>
      <protection locked="0"/>
    </xf>
    <xf numFmtId="169" fontId="37" fillId="6" borderId="14" xfId="0" applyNumberFormat="1" applyFont="1" applyFill="1" applyBorder="1" applyAlignment="1" applyProtection="1">
      <alignment horizontal="center"/>
    </xf>
    <xf numFmtId="2" fontId="38" fillId="3" borderId="14" xfId="0" applyNumberFormat="1" applyFont="1" applyFill="1" applyBorder="1" applyAlignment="1" applyProtection="1">
      <alignment horizontal="center"/>
    </xf>
    <xf numFmtId="164" fontId="38" fillId="3" borderId="14" xfId="0" applyNumberFormat="1" applyFont="1" applyFill="1" applyBorder="1" applyProtection="1"/>
    <xf numFmtId="0" fontId="15" fillId="4" borderId="0" xfId="0" applyFont="1" applyFill="1" applyBorder="1" applyProtection="1"/>
    <xf numFmtId="0" fontId="33" fillId="4" borderId="0" xfId="0" applyFont="1" applyFill="1" applyBorder="1" applyProtection="1"/>
    <xf numFmtId="0" fontId="9" fillId="4" borderId="4" xfId="0" applyFont="1" applyFill="1" applyBorder="1" applyProtection="1"/>
    <xf numFmtId="0" fontId="9" fillId="4" borderId="5" xfId="0" applyFont="1" applyFill="1" applyBorder="1" applyProtection="1"/>
    <xf numFmtId="0" fontId="9" fillId="4" borderId="5" xfId="0" applyFont="1" applyFill="1" applyBorder="1" applyAlignment="1" applyProtection="1">
      <alignment horizontal="left"/>
    </xf>
    <xf numFmtId="0" fontId="9" fillId="4" borderId="5" xfId="0" applyFont="1" applyFill="1" applyBorder="1" applyAlignment="1" applyProtection="1">
      <alignment horizontal="center"/>
    </xf>
    <xf numFmtId="0" fontId="9" fillId="4" borderId="3" xfId="0" applyFont="1" applyFill="1" applyBorder="1" applyProtection="1"/>
    <xf numFmtId="0" fontId="9" fillId="4" borderId="0" xfId="0" applyFont="1" applyFill="1" applyBorder="1" applyProtection="1"/>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9" fillId="4" borderId="2" xfId="0" applyFont="1" applyFill="1" applyBorder="1" applyProtection="1"/>
    <xf numFmtId="0" fontId="10" fillId="4" borderId="1" xfId="0" applyFont="1" applyFill="1" applyBorder="1" applyProtection="1"/>
    <xf numFmtId="0" fontId="10" fillId="4" borderId="0" xfId="0" applyFont="1" applyFill="1" applyBorder="1" applyProtection="1"/>
    <xf numFmtId="0" fontId="10"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7" fillId="3" borderId="11" xfId="0" applyFont="1" applyFill="1" applyBorder="1" applyAlignment="1" applyProtection="1">
      <alignment horizontal="left"/>
    </xf>
    <xf numFmtId="0" fontId="9" fillId="3" borderId="11" xfId="0" applyFont="1" applyFill="1" applyBorder="1" applyProtection="1"/>
    <xf numFmtId="0" fontId="9" fillId="3" borderId="11" xfId="0" applyFont="1" applyFill="1" applyBorder="1" applyAlignment="1" applyProtection="1">
      <alignment horizontal="center"/>
    </xf>
    <xf numFmtId="0" fontId="9" fillId="3" borderId="12" xfId="0" applyFont="1" applyFill="1" applyBorder="1" applyProtection="1"/>
    <xf numFmtId="0" fontId="34" fillId="3" borderId="13" xfId="0" applyFont="1" applyFill="1" applyBorder="1" applyProtection="1"/>
    <xf numFmtId="0" fontId="34" fillId="3" borderId="15" xfId="0" applyFont="1" applyFill="1" applyBorder="1" applyProtection="1"/>
    <xf numFmtId="0" fontId="9" fillId="3" borderId="13" xfId="0" applyFont="1" applyFill="1" applyBorder="1" applyProtection="1"/>
    <xf numFmtId="0" fontId="7" fillId="3" borderId="14" xfId="0" applyFont="1" applyFill="1" applyBorder="1" applyAlignment="1" applyProtection="1">
      <alignment horizontal="left"/>
    </xf>
    <xf numFmtId="2" fontId="7" fillId="3" borderId="14" xfId="0" applyNumberFormat="1" applyFont="1" applyFill="1" applyBorder="1" applyAlignment="1" applyProtection="1">
      <alignment horizontal="center"/>
    </xf>
    <xf numFmtId="164" fontId="7" fillId="3" borderId="14" xfId="0" applyNumberFormat="1" applyFont="1" applyFill="1" applyBorder="1" applyAlignment="1" applyProtection="1">
      <alignment horizontal="center"/>
    </xf>
    <xf numFmtId="166" fontId="7" fillId="3" borderId="14" xfId="0" applyNumberFormat="1" applyFont="1" applyFill="1" applyBorder="1" applyAlignment="1" applyProtection="1">
      <alignment horizontal="center"/>
    </xf>
    <xf numFmtId="165" fontId="7" fillId="3" borderId="14" xfId="0" applyNumberFormat="1" applyFont="1" applyFill="1" applyBorder="1" applyAlignment="1" applyProtection="1">
      <alignment horizontal="center"/>
    </xf>
    <xf numFmtId="0" fontId="9" fillId="3" borderId="15" xfId="0" applyFont="1" applyFill="1" applyBorder="1" applyProtection="1"/>
    <xf numFmtId="2" fontId="45" fillId="4" borderId="14" xfId="0" applyNumberFormat="1" applyFont="1" applyFill="1" applyBorder="1" applyAlignment="1" applyProtection="1">
      <alignment horizontal="center"/>
      <protection locked="0"/>
    </xf>
    <xf numFmtId="2" fontId="9" fillId="3" borderId="14" xfId="0" applyNumberFormat="1" applyFont="1" applyFill="1" applyBorder="1" applyAlignment="1" applyProtection="1">
      <alignment horizontal="center"/>
    </xf>
    <xf numFmtId="169" fontId="9" fillId="3" borderId="14" xfId="0" applyNumberFormat="1" applyFont="1" applyFill="1" applyBorder="1" applyAlignment="1" applyProtection="1">
      <alignment horizontal="center"/>
    </xf>
    <xf numFmtId="169" fontId="7" fillId="3" borderId="14" xfId="0" applyNumberFormat="1" applyFont="1" applyFill="1" applyBorder="1" applyAlignment="1" applyProtection="1">
      <alignment horizontal="center"/>
    </xf>
    <xf numFmtId="0" fontId="9" fillId="3" borderId="16" xfId="0" applyFont="1" applyFill="1" applyBorder="1" applyProtection="1"/>
    <xf numFmtId="0" fontId="7" fillId="3" borderId="17" xfId="0" applyFont="1" applyFill="1" applyBorder="1" applyAlignment="1" applyProtection="1">
      <alignment horizontal="left"/>
    </xf>
    <xf numFmtId="0" fontId="9" fillId="3" borderId="17" xfId="0" applyFont="1" applyFill="1" applyBorder="1" applyProtection="1"/>
    <xf numFmtId="169" fontId="7" fillId="3" borderId="17" xfId="0" applyNumberFormat="1" applyFont="1" applyFill="1" applyBorder="1" applyAlignment="1" applyProtection="1">
      <alignment horizontal="center"/>
    </xf>
    <xf numFmtId="2" fontId="7" fillId="3" borderId="17" xfId="0" applyNumberFormat="1" applyFont="1" applyFill="1" applyBorder="1" applyAlignment="1" applyProtection="1">
      <alignment horizontal="center"/>
    </xf>
    <xf numFmtId="164" fontId="7" fillId="3" borderId="17" xfId="0" applyNumberFormat="1" applyFont="1" applyFill="1" applyBorder="1" applyAlignment="1" applyProtection="1">
      <alignment horizontal="center"/>
    </xf>
    <xf numFmtId="0" fontId="9" fillId="3" borderId="18" xfId="0" applyFont="1" applyFill="1" applyBorder="1" applyProtection="1"/>
    <xf numFmtId="2" fontId="7" fillId="4" borderId="0" xfId="0" applyNumberFormat="1" applyFont="1" applyFill="1" applyBorder="1" applyAlignment="1" applyProtection="1">
      <alignment horizontal="center"/>
    </xf>
    <xf numFmtId="164" fontId="7" fillId="4" borderId="0" xfId="0" applyNumberFormat="1" applyFont="1" applyFill="1" applyBorder="1" applyAlignment="1" applyProtection="1">
      <alignment horizontal="center"/>
    </xf>
    <xf numFmtId="169" fontId="7" fillId="4" borderId="0" xfId="0" applyNumberFormat="1" applyFont="1" applyFill="1" applyBorder="1" applyAlignment="1" applyProtection="1">
      <alignment horizontal="center"/>
    </xf>
    <xf numFmtId="0" fontId="9" fillId="4" borderId="6" xfId="0" applyFont="1" applyFill="1" applyBorder="1" applyProtection="1"/>
    <xf numFmtId="0" fontId="9" fillId="4" borderId="7" xfId="0" applyFont="1" applyFill="1" applyBorder="1" applyProtection="1"/>
    <xf numFmtId="0" fontId="7" fillId="4" borderId="7" xfId="0" applyFont="1" applyFill="1" applyBorder="1" applyAlignment="1" applyProtection="1">
      <alignment horizontal="left"/>
    </xf>
    <xf numFmtId="2" fontId="7" fillId="4" borderId="7" xfId="0" applyNumberFormat="1" applyFont="1" applyFill="1" applyBorder="1" applyAlignment="1" applyProtection="1">
      <alignment horizontal="center"/>
    </xf>
    <xf numFmtId="164" fontId="7" fillId="4" borderId="7" xfId="0" applyNumberFormat="1" applyFont="1" applyFill="1" applyBorder="1" applyAlignment="1" applyProtection="1">
      <alignment horizontal="center"/>
    </xf>
    <xf numFmtId="166" fontId="7" fillId="4" borderId="7" xfId="0" applyNumberFormat="1" applyFont="1" applyFill="1" applyBorder="1" applyAlignment="1" applyProtection="1">
      <alignment horizontal="center"/>
    </xf>
    <xf numFmtId="165" fontId="7" fillId="4" borderId="7" xfId="0" applyNumberFormat="1" applyFont="1" applyFill="1" applyBorder="1" applyAlignment="1" applyProtection="1">
      <alignment horizontal="center"/>
    </xf>
    <xf numFmtId="0" fontId="29" fillId="4" borderId="7" xfId="0" applyFont="1" applyFill="1" applyBorder="1" applyAlignment="1" applyProtection="1">
      <alignment horizontal="right"/>
    </xf>
    <xf numFmtId="0" fontId="9" fillId="4" borderId="8" xfId="0" applyFont="1" applyFill="1" applyBorder="1" applyProtection="1"/>
    <xf numFmtId="0" fontId="32" fillId="4" borderId="2" xfId="0" applyFont="1" applyFill="1" applyBorder="1" applyAlignment="1" applyProtection="1"/>
    <xf numFmtId="0" fontId="31" fillId="4" borderId="1" xfId="0" applyFont="1" applyFill="1" applyBorder="1" applyProtection="1"/>
    <xf numFmtId="0" fontId="31" fillId="3" borderId="0" xfId="0" applyFont="1" applyFill="1" applyBorder="1" applyProtection="1"/>
    <xf numFmtId="0" fontId="31" fillId="3" borderId="0" xfId="0" applyFont="1" applyFill="1" applyBorder="1" applyAlignment="1" applyProtection="1">
      <alignment horizontal="center"/>
    </xf>
    <xf numFmtId="0" fontId="31" fillId="4" borderId="0" xfId="0" applyFont="1" applyFill="1" applyBorder="1" applyAlignment="1" applyProtection="1">
      <alignment horizontal="center"/>
    </xf>
    <xf numFmtId="0" fontId="18" fillId="4" borderId="0" xfId="0" applyFont="1" applyFill="1" applyBorder="1" applyAlignment="1" applyProtection="1">
      <alignment horizontal="left"/>
    </xf>
    <xf numFmtId="0" fontId="42" fillId="4" borderId="0" xfId="0" applyFont="1" applyFill="1" applyBorder="1" applyAlignment="1" applyProtection="1">
      <alignment horizontal="left"/>
    </xf>
    <xf numFmtId="0" fontId="15" fillId="4" borderId="0" xfId="0" applyFont="1" applyFill="1" applyBorder="1" applyAlignment="1" applyProtection="1">
      <alignment horizontal="left"/>
    </xf>
    <xf numFmtId="0" fontId="7" fillId="4" borderId="2" xfId="0" applyFont="1" applyFill="1" applyBorder="1" applyProtection="1"/>
    <xf numFmtId="0" fontId="10" fillId="4" borderId="0" xfId="0" applyFont="1" applyFill="1" applyBorder="1" applyAlignment="1" applyProtection="1">
      <alignment horizontal="center"/>
    </xf>
    <xf numFmtId="0" fontId="10" fillId="4" borderId="2" xfId="0" applyFont="1" applyFill="1" applyBorder="1" applyProtection="1"/>
    <xf numFmtId="0" fontId="35" fillId="4" borderId="1" xfId="0" applyFont="1" applyFill="1" applyBorder="1" applyProtection="1"/>
    <xf numFmtId="0" fontId="34" fillId="3" borderId="0" xfId="0" applyFont="1" applyFill="1" applyBorder="1" applyAlignment="1" applyProtection="1">
      <alignment horizontal="center"/>
    </xf>
    <xf numFmtId="0" fontId="34" fillId="4" borderId="1" xfId="0" applyFont="1" applyFill="1" applyBorder="1" applyAlignment="1" applyProtection="1">
      <alignment horizontal="center"/>
    </xf>
    <xf numFmtId="0" fontId="7" fillId="3" borderId="0" xfId="0" applyFont="1" applyFill="1" applyBorder="1" applyAlignment="1" applyProtection="1">
      <alignment horizontal="left"/>
    </xf>
    <xf numFmtId="165" fontId="7" fillId="3" borderId="0" xfId="0" applyNumberFormat="1" applyFont="1" applyFill="1" applyBorder="1" applyProtection="1"/>
    <xf numFmtId="0" fontId="9" fillId="3" borderId="11" xfId="0" applyFont="1" applyFill="1" applyBorder="1" applyAlignment="1" applyProtection="1">
      <alignment horizontal="left"/>
    </xf>
    <xf numFmtId="2" fontId="9" fillId="4" borderId="11" xfId="0" applyNumberFormat="1" applyFont="1" applyFill="1" applyBorder="1" applyAlignment="1" applyProtection="1">
      <alignment horizontal="center"/>
    </xf>
    <xf numFmtId="166" fontId="7" fillId="3" borderId="14" xfId="0" applyNumberFormat="1" applyFont="1" applyFill="1" applyBorder="1" applyAlignment="1" applyProtection="1">
      <alignment horizontal="left"/>
    </xf>
    <xf numFmtId="0" fontId="9" fillId="4" borderId="1" xfId="0" applyFont="1" applyFill="1" applyBorder="1" applyAlignment="1" applyProtection="1">
      <alignment horizontal="center"/>
    </xf>
    <xf numFmtId="0" fontId="9" fillId="3" borderId="13" xfId="0" applyFont="1" applyFill="1" applyBorder="1" applyAlignment="1" applyProtection="1">
      <alignment horizontal="center"/>
    </xf>
    <xf numFmtId="165" fontId="7" fillId="3" borderId="0" xfId="0" applyNumberFormat="1" applyFont="1" applyFill="1" applyBorder="1" applyAlignment="1" applyProtection="1">
      <alignment horizontal="center"/>
    </xf>
    <xf numFmtId="0" fontId="9" fillId="4" borderId="2" xfId="0" applyFont="1" applyFill="1" applyBorder="1" applyAlignment="1" applyProtection="1">
      <alignment horizontal="center"/>
    </xf>
    <xf numFmtId="164" fontId="7" fillId="3" borderId="14" xfId="0" applyNumberFormat="1" applyFont="1" applyFill="1" applyBorder="1" applyAlignment="1" applyProtection="1">
      <alignment horizontal="left"/>
    </xf>
    <xf numFmtId="165" fontId="9" fillId="3" borderId="0" xfId="0" applyNumberFormat="1" applyFont="1" applyFill="1" applyBorder="1" applyProtection="1"/>
    <xf numFmtId="0" fontId="7" fillId="4" borderId="1" xfId="0" applyFont="1" applyFill="1" applyBorder="1" applyProtection="1"/>
    <xf numFmtId="0" fontId="7" fillId="3" borderId="16" xfId="0" applyFont="1" applyFill="1" applyBorder="1" applyProtection="1"/>
    <xf numFmtId="0" fontId="7" fillId="3" borderId="17" xfId="0" applyFont="1" applyFill="1" applyBorder="1" applyProtection="1"/>
    <xf numFmtId="0" fontId="7" fillId="3" borderId="10" xfId="0" applyFont="1" applyFill="1" applyBorder="1" applyProtection="1"/>
    <xf numFmtId="0" fontId="7" fillId="3" borderId="11" xfId="0" applyFont="1" applyFill="1" applyBorder="1" applyProtection="1"/>
    <xf numFmtId="169" fontId="7" fillId="3" borderId="11" xfId="0" applyNumberFormat="1" applyFont="1" applyFill="1" applyBorder="1" applyAlignment="1" applyProtection="1">
      <alignment horizontal="center"/>
    </xf>
    <xf numFmtId="169" fontId="7" fillId="3" borderId="11" xfId="0" applyNumberFormat="1" applyFont="1" applyFill="1" applyBorder="1" applyAlignment="1" applyProtection="1">
      <alignment horizontal="left"/>
    </xf>
    <xf numFmtId="0" fontId="6" fillId="4" borderId="1" xfId="0" applyNumberFormat="1" applyFont="1" applyFill="1" applyBorder="1" applyProtection="1"/>
    <xf numFmtId="0" fontId="6" fillId="3" borderId="13" xfId="0" applyNumberFormat="1" applyFont="1" applyFill="1" applyBorder="1" applyProtection="1"/>
    <xf numFmtId="0" fontId="6" fillId="3" borderId="14" xfId="0" applyNumberFormat="1" applyFont="1" applyFill="1" applyBorder="1" applyAlignment="1" applyProtection="1">
      <alignment horizontal="left"/>
    </xf>
    <xf numFmtId="0" fontId="6" fillId="3" borderId="14" xfId="0" applyNumberFormat="1" applyFont="1" applyFill="1" applyBorder="1" applyProtection="1"/>
    <xf numFmtId="0" fontId="6" fillId="3" borderId="14" xfId="0" applyNumberFormat="1" applyFont="1" applyFill="1" applyBorder="1" applyAlignment="1" applyProtection="1">
      <alignment horizontal="center"/>
    </xf>
    <xf numFmtId="0" fontId="6" fillId="3" borderId="0" xfId="0" applyNumberFormat="1" applyFont="1" applyFill="1" applyBorder="1" applyProtection="1"/>
    <xf numFmtId="0" fontId="6" fillId="4" borderId="2" xfId="0" applyNumberFormat="1" applyFont="1" applyFill="1" applyBorder="1" applyProtection="1"/>
    <xf numFmtId="166" fontId="7" fillId="3" borderId="17" xfId="0" applyNumberFormat="1" applyFont="1" applyFill="1" applyBorder="1" applyAlignment="1" applyProtection="1">
      <alignment horizontal="left"/>
    </xf>
    <xf numFmtId="165" fontId="7" fillId="3" borderId="17" xfId="0" applyNumberFormat="1" applyFont="1" applyFill="1" applyBorder="1" applyAlignment="1" applyProtection="1">
      <alignment horizontal="left"/>
    </xf>
    <xf numFmtId="0" fontId="9" fillId="3" borderId="17" xfId="0" applyFont="1" applyFill="1" applyBorder="1" applyAlignment="1" applyProtection="1">
      <alignment horizontal="center"/>
    </xf>
    <xf numFmtId="173" fontId="9" fillId="3" borderId="17" xfId="0" applyNumberFormat="1" applyFont="1" applyFill="1" applyBorder="1" applyAlignment="1" applyProtection="1">
      <alignment horizontal="center"/>
    </xf>
    <xf numFmtId="0" fontId="9" fillId="3" borderId="17" xfId="0" applyFont="1" applyFill="1" applyBorder="1" applyAlignment="1" applyProtection="1">
      <alignment horizontal="left"/>
    </xf>
    <xf numFmtId="0" fontId="9" fillId="3" borderId="18" xfId="0" applyFont="1" applyFill="1" applyBorder="1" applyAlignment="1" applyProtection="1">
      <alignment horizontal="left"/>
    </xf>
    <xf numFmtId="0" fontId="9" fillId="3" borderId="0" xfId="0" applyFont="1" applyFill="1" applyBorder="1" applyAlignment="1" applyProtection="1">
      <alignment horizontal="center"/>
    </xf>
    <xf numFmtId="166" fontId="7" fillId="4" borderId="0" xfId="0" applyNumberFormat="1" applyFont="1" applyFill="1" applyBorder="1" applyAlignment="1" applyProtection="1">
      <alignment horizontal="left"/>
    </xf>
    <xf numFmtId="165" fontId="7" fillId="4" borderId="0" xfId="0" applyNumberFormat="1" applyFont="1" applyFill="1" applyBorder="1" applyAlignment="1" applyProtection="1">
      <alignment horizontal="left"/>
    </xf>
    <xf numFmtId="173" fontId="9" fillId="4" borderId="0" xfId="0" applyNumberFormat="1" applyFont="1" applyFill="1" applyBorder="1" applyProtection="1"/>
    <xf numFmtId="0" fontId="9" fillId="4" borderId="7" xfId="0" applyFont="1" applyFill="1" applyBorder="1" applyAlignment="1" applyProtection="1">
      <alignment horizontal="left"/>
    </xf>
    <xf numFmtId="0" fontId="9" fillId="4" borderId="7" xfId="0" applyFont="1" applyFill="1" applyBorder="1" applyAlignment="1" applyProtection="1">
      <alignment horizontal="center"/>
    </xf>
    <xf numFmtId="0" fontId="19" fillId="4" borderId="0" xfId="0" applyFont="1" applyFill="1" applyBorder="1" applyAlignment="1" applyProtection="1">
      <alignment horizontal="right"/>
    </xf>
    <xf numFmtId="0" fontId="13" fillId="4" borderId="0" xfId="0" applyFont="1" applyFill="1" applyBorder="1" applyAlignment="1" applyProtection="1">
      <alignment horizontal="center"/>
    </xf>
    <xf numFmtId="0" fontId="16" fillId="4" borderId="0" xfId="0" applyFont="1" applyFill="1" applyBorder="1" applyAlignment="1" applyProtection="1">
      <alignment horizontal="right"/>
    </xf>
    <xf numFmtId="164" fontId="12" fillId="4" borderId="0" xfId="0" applyNumberFormat="1" applyFont="1" applyFill="1" applyBorder="1" applyAlignment="1" applyProtection="1">
      <alignment horizontal="left"/>
    </xf>
    <xf numFmtId="0" fontId="20" fillId="3" borderId="13" xfId="0" applyFont="1" applyFill="1" applyBorder="1" applyProtection="1"/>
    <xf numFmtId="0" fontId="20" fillId="3" borderId="14" xfId="0" applyFont="1" applyFill="1" applyBorder="1" applyAlignment="1" applyProtection="1">
      <alignment horizontal="center"/>
    </xf>
    <xf numFmtId="0" fontId="20" fillId="3" borderId="15" xfId="0" applyFont="1" applyFill="1" applyBorder="1" applyProtection="1"/>
    <xf numFmtId="0" fontId="12" fillId="3" borderId="15" xfId="0" applyFont="1" applyFill="1" applyBorder="1" applyAlignment="1" applyProtection="1">
      <alignment horizontal="right"/>
    </xf>
    <xf numFmtId="0" fontId="11" fillId="3" borderId="14" xfId="0" applyFont="1" applyFill="1" applyBorder="1" applyAlignment="1" applyProtection="1">
      <alignment horizontal="right"/>
    </xf>
    <xf numFmtId="164" fontId="11" fillId="3" borderId="14" xfId="0" applyNumberFormat="1" applyFont="1" applyFill="1" applyBorder="1" applyAlignment="1" applyProtection="1">
      <alignment horizontal="left"/>
    </xf>
    <xf numFmtId="164" fontId="16" fillId="3" borderId="14" xfId="0" applyNumberFormat="1" applyFont="1" applyFill="1" applyBorder="1" applyAlignment="1" applyProtection="1">
      <alignment horizontal="left"/>
    </xf>
    <xf numFmtId="0" fontId="16" fillId="3" borderId="15" xfId="0" applyFont="1" applyFill="1" applyBorder="1" applyAlignment="1" applyProtection="1">
      <alignment horizontal="right"/>
    </xf>
    <xf numFmtId="0" fontId="16" fillId="3" borderId="14" xfId="0" applyFont="1" applyFill="1" applyBorder="1" applyAlignment="1" applyProtection="1">
      <alignment horizontal="left"/>
    </xf>
    <xf numFmtId="169" fontId="16" fillId="3" borderId="14" xfId="0" applyNumberFormat="1" applyFont="1" applyFill="1" applyBorder="1" applyAlignment="1" applyProtection="1">
      <alignment horizontal="left"/>
    </xf>
    <xf numFmtId="164" fontId="13" fillId="3" borderId="14" xfId="0" applyNumberFormat="1" applyFont="1" applyFill="1" applyBorder="1" applyAlignment="1" applyProtection="1">
      <alignment horizontal="left"/>
    </xf>
    <xf numFmtId="0" fontId="13" fillId="3" borderId="15" xfId="0" applyFont="1" applyFill="1" applyBorder="1" applyAlignment="1" applyProtection="1">
      <alignment horizontal="right"/>
    </xf>
    <xf numFmtId="169" fontId="11" fillId="3" borderId="14" xfId="0" applyNumberFormat="1" applyFont="1" applyFill="1" applyBorder="1" applyAlignment="1" applyProtection="1">
      <alignment horizontal="left"/>
    </xf>
    <xf numFmtId="164" fontId="19" fillId="3" borderId="14" xfId="0" applyNumberFormat="1" applyFont="1" applyFill="1" applyBorder="1" applyAlignment="1" applyProtection="1">
      <alignment horizontal="left"/>
    </xf>
    <xf numFmtId="0" fontId="23" fillId="3" borderId="15" xfId="0" applyFont="1" applyFill="1" applyBorder="1" applyAlignment="1" applyProtection="1">
      <alignment horizontal="right"/>
    </xf>
    <xf numFmtId="0" fontId="12" fillId="3" borderId="18" xfId="0" applyFont="1" applyFill="1" applyBorder="1" applyAlignment="1" applyProtection="1">
      <alignment horizontal="right"/>
    </xf>
    <xf numFmtId="169" fontId="11" fillId="3" borderId="17" xfId="0" applyNumberFormat="1" applyFont="1" applyFill="1" applyBorder="1" applyAlignment="1" applyProtection="1">
      <alignment horizontal="left"/>
    </xf>
    <xf numFmtId="0" fontId="12" fillId="3" borderId="17" xfId="0" applyFont="1" applyFill="1" applyBorder="1" applyAlignment="1" applyProtection="1">
      <alignment horizontal="left"/>
    </xf>
    <xf numFmtId="0" fontId="12" fillId="3" borderId="10" xfId="0" applyFont="1" applyFill="1" applyBorder="1" applyProtection="1"/>
    <xf numFmtId="0" fontId="12" fillId="3" borderId="11" xfId="0" applyFont="1" applyFill="1" applyBorder="1" applyAlignment="1" applyProtection="1">
      <alignment horizontal="left"/>
    </xf>
    <xf numFmtId="164" fontId="12" fillId="3" borderId="11" xfId="0" applyNumberFormat="1" applyFont="1" applyFill="1" applyBorder="1" applyAlignment="1" applyProtection="1">
      <alignment horizontal="left"/>
    </xf>
    <xf numFmtId="0" fontId="12" fillId="3" borderId="12" xfId="0" applyFont="1" applyFill="1" applyBorder="1" applyAlignment="1" applyProtection="1">
      <alignment horizontal="right"/>
    </xf>
    <xf numFmtId="164" fontId="11" fillId="4" borderId="14" xfId="0" applyNumberFormat="1" applyFont="1" applyFill="1" applyBorder="1" applyAlignment="1" applyProtection="1">
      <alignment horizontal="left"/>
    </xf>
    <xf numFmtId="164" fontId="11" fillId="4" borderId="14" xfId="0" applyNumberFormat="1" applyFont="1" applyFill="1" applyBorder="1" applyAlignment="1" applyProtection="1">
      <alignment horizontal="left"/>
      <protection locked="0"/>
    </xf>
    <xf numFmtId="49" fontId="11" fillId="4" borderId="14" xfId="0" applyNumberFormat="1" applyFont="1" applyFill="1" applyBorder="1" applyAlignment="1" applyProtection="1">
      <alignment horizontal="center"/>
      <protection locked="0"/>
    </xf>
    <xf numFmtId="0" fontId="15" fillId="4" borderId="2" xfId="0" applyFont="1" applyFill="1" applyBorder="1" applyProtection="1"/>
    <xf numFmtId="0" fontId="21" fillId="4" borderId="0" xfId="0" applyNumberFormat="1" applyFont="1" applyFill="1" applyBorder="1" applyProtection="1"/>
    <xf numFmtId="0" fontId="19" fillId="4" borderId="0" xfId="0" applyNumberFormat="1" applyFont="1" applyFill="1" applyBorder="1" applyAlignment="1" applyProtection="1">
      <alignment horizontal="right"/>
    </xf>
    <xf numFmtId="0" fontId="21" fillId="4" borderId="0" xfId="0" quotePrefix="1" applyNumberFormat="1" applyFont="1" applyFill="1" applyBorder="1" applyAlignment="1" applyProtection="1">
      <alignment horizontal="center"/>
    </xf>
    <xf numFmtId="166" fontId="16" fillId="4" borderId="0" xfId="0" quotePrefix="1" applyNumberFormat="1" applyFont="1" applyFill="1" applyBorder="1" applyAlignment="1" applyProtection="1">
      <alignment horizontal="right"/>
    </xf>
    <xf numFmtId="164" fontId="12" fillId="4" borderId="0" xfId="0" applyNumberFormat="1" applyFont="1" applyFill="1" applyBorder="1" applyProtection="1"/>
    <xf numFmtId="165" fontId="12" fillId="4" borderId="0" xfId="3" applyNumberFormat="1" applyFont="1" applyFill="1" applyBorder="1" applyProtection="1"/>
    <xf numFmtId="164" fontId="12" fillId="4" borderId="0" xfId="3" applyNumberFormat="1" applyFont="1" applyFill="1" applyBorder="1" applyAlignment="1" applyProtection="1">
      <alignment horizontal="left"/>
    </xf>
    <xf numFmtId="164" fontId="12" fillId="4" borderId="7" xfId="0" applyNumberFormat="1" applyFont="1" applyFill="1" applyBorder="1" applyProtection="1"/>
    <xf numFmtId="166" fontId="27" fillId="4" borderId="0" xfId="3" applyNumberFormat="1" applyFont="1" applyFill="1" applyBorder="1" applyProtection="1"/>
    <xf numFmtId="166" fontId="11" fillId="3" borderId="11" xfId="0" applyNumberFormat="1" applyFont="1" applyFill="1" applyBorder="1" applyProtection="1"/>
    <xf numFmtId="166" fontId="16" fillId="3" borderId="11" xfId="0" quotePrefix="1" applyNumberFormat="1" applyFont="1" applyFill="1" applyBorder="1" applyAlignment="1" applyProtection="1">
      <alignment horizontal="right"/>
    </xf>
    <xf numFmtId="166" fontId="11" fillId="3" borderId="14" xfId="0" applyNumberFormat="1" applyFont="1" applyFill="1" applyBorder="1" applyProtection="1"/>
    <xf numFmtId="166" fontId="16" fillId="3" borderId="14" xfId="0" quotePrefix="1" applyNumberFormat="1" applyFont="1" applyFill="1" applyBorder="1" applyAlignment="1" applyProtection="1">
      <alignment horizontal="right"/>
    </xf>
    <xf numFmtId="164" fontId="11" fillId="3" borderId="15" xfId="3" applyNumberFormat="1" applyFont="1" applyFill="1" applyBorder="1" applyAlignment="1" applyProtection="1">
      <alignment horizontal="left"/>
    </xf>
    <xf numFmtId="164" fontId="16" fillId="3" borderId="15" xfId="3" applyNumberFormat="1" applyFont="1" applyFill="1" applyBorder="1" applyAlignment="1" applyProtection="1">
      <alignment horizontal="left"/>
    </xf>
    <xf numFmtId="164" fontId="22" fillId="3" borderId="14" xfId="3" applyNumberFormat="1" applyFont="1" applyFill="1" applyBorder="1" applyAlignment="1" applyProtection="1">
      <alignment horizontal="left"/>
    </xf>
    <xf numFmtId="164" fontId="12" fillId="3" borderId="15" xfId="3" applyNumberFormat="1" applyFont="1" applyFill="1" applyBorder="1" applyAlignment="1" applyProtection="1">
      <alignment horizontal="left"/>
    </xf>
    <xf numFmtId="165" fontId="12" fillId="3" borderId="15" xfId="3" applyNumberFormat="1" applyFont="1" applyFill="1" applyBorder="1" applyProtection="1"/>
    <xf numFmtId="164" fontId="12" fillId="3" borderId="14" xfId="3" applyNumberFormat="1" applyFont="1" applyFill="1" applyBorder="1" applyAlignment="1" applyProtection="1">
      <alignment horizontal="left"/>
    </xf>
    <xf numFmtId="165" fontId="11" fillId="3" borderId="15" xfId="3" applyNumberFormat="1" applyFont="1" applyFill="1" applyBorder="1" applyProtection="1"/>
    <xf numFmtId="164" fontId="16" fillId="3" borderId="14" xfId="3" applyNumberFormat="1" applyFont="1" applyFill="1" applyBorder="1" applyAlignment="1" applyProtection="1">
      <alignment horizontal="left"/>
    </xf>
    <xf numFmtId="166" fontId="11" fillId="3" borderId="14" xfId="3" applyNumberFormat="1" applyFont="1" applyFill="1" applyBorder="1" applyProtection="1"/>
    <xf numFmtId="0" fontId="16" fillId="3" borderId="14" xfId="0" quotePrefix="1" applyNumberFormat="1" applyFont="1" applyFill="1" applyBorder="1" applyAlignment="1" applyProtection="1">
      <alignment horizontal="center"/>
    </xf>
    <xf numFmtId="166" fontId="13" fillId="3" borderId="14" xfId="3" applyNumberFormat="1" applyFont="1" applyFill="1" applyBorder="1" applyAlignment="1" applyProtection="1">
      <alignment horizontal="right"/>
    </xf>
    <xf numFmtId="1" fontId="11" fillId="3" borderId="14" xfId="0" applyNumberFormat="1" applyFont="1" applyFill="1" applyBorder="1" applyProtection="1"/>
    <xf numFmtId="1" fontId="12" fillId="3" borderId="14" xfId="0" applyNumberFormat="1" applyFont="1" applyFill="1" applyBorder="1" applyProtection="1"/>
    <xf numFmtId="1" fontId="16" fillId="3" borderId="14" xfId="0" applyNumberFormat="1" applyFont="1" applyFill="1" applyBorder="1" applyAlignment="1" applyProtection="1">
      <alignment horizontal="center"/>
    </xf>
    <xf numFmtId="166" fontId="27" fillId="3" borderId="17" xfId="3" applyNumberFormat="1" applyFont="1" applyFill="1" applyBorder="1" applyProtection="1"/>
    <xf numFmtId="0" fontId="6" fillId="4" borderId="0" xfId="0" applyFont="1" applyFill="1" applyBorder="1" applyAlignment="1" applyProtection="1">
      <alignment horizontal="right"/>
    </xf>
    <xf numFmtId="0" fontId="36" fillId="4" borderId="0" xfId="0" applyNumberFormat="1" applyFont="1" applyFill="1" applyBorder="1" applyProtection="1"/>
    <xf numFmtId="166" fontId="27" fillId="3" borderId="11" xfId="3" applyNumberFormat="1" applyFont="1" applyFill="1" applyBorder="1" applyProtection="1"/>
    <xf numFmtId="164" fontId="12" fillId="3" borderId="17" xfId="0" applyNumberFormat="1" applyFont="1" applyFill="1" applyBorder="1" applyProtection="1"/>
    <xf numFmtId="164" fontId="12" fillId="3" borderId="18" xfId="3" applyNumberFormat="1" applyFont="1" applyFill="1" applyBorder="1" applyAlignment="1" applyProtection="1">
      <alignment horizontal="left"/>
    </xf>
    <xf numFmtId="0" fontId="16" fillId="3" borderId="11" xfId="0" applyFont="1" applyFill="1" applyBorder="1" applyProtection="1"/>
    <xf numFmtId="164" fontId="11" fillId="4" borderId="14" xfId="0" applyNumberFormat="1" applyFont="1" applyFill="1" applyBorder="1" applyProtection="1">
      <protection locked="0"/>
    </xf>
    <xf numFmtId="1" fontId="11" fillId="4" borderId="14" xfId="0" applyNumberFormat="1" applyFont="1" applyFill="1" applyBorder="1" applyAlignment="1" applyProtection="1">
      <alignment horizontal="center"/>
      <protection locked="0"/>
    </xf>
    <xf numFmtId="166" fontId="11" fillId="4" borderId="14" xfId="3" applyNumberFormat="1" applyFont="1" applyFill="1" applyBorder="1" applyAlignment="1" applyProtection="1">
      <alignment horizontal="left"/>
      <protection locked="0"/>
    </xf>
    <xf numFmtId="166" fontId="40" fillId="3" borderId="0" xfId="0" applyNumberFormat="1" applyFont="1" applyFill="1" applyBorder="1" applyProtection="1"/>
    <xf numFmtId="0" fontId="40" fillId="3" borderId="0" xfId="0" applyFont="1" applyFill="1" applyBorder="1" applyAlignment="1" applyProtection="1">
      <alignment horizontal="left"/>
    </xf>
    <xf numFmtId="166" fontId="39" fillId="3" borderId="0" xfId="0" applyNumberFormat="1" applyFont="1" applyFill="1" applyBorder="1" applyProtection="1"/>
    <xf numFmtId="0" fontId="39" fillId="3" borderId="0" xfId="0" applyFont="1" applyFill="1" applyBorder="1" applyAlignment="1" applyProtection="1">
      <alignment horizontal="left"/>
    </xf>
    <xf numFmtId="0" fontId="9" fillId="4" borderId="5" xfId="0" applyNumberFormat="1" applyFont="1" applyFill="1" applyBorder="1" applyProtection="1"/>
    <xf numFmtId="0" fontId="9" fillId="4" borderId="0" xfId="0" applyNumberFormat="1" applyFont="1" applyFill="1" applyBorder="1" applyProtection="1"/>
    <xf numFmtId="0" fontId="6" fillId="4" borderId="1" xfId="0" applyFont="1" applyFill="1" applyBorder="1" applyAlignment="1" applyProtection="1">
      <alignment horizontal="right"/>
    </xf>
    <xf numFmtId="0" fontId="16" fillId="4" borderId="0" xfId="0" applyFont="1" applyFill="1" applyBorder="1" applyAlignment="1" applyProtection="1">
      <alignment horizontal="left"/>
    </xf>
    <xf numFmtId="0" fontId="23" fillId="4" borderId="1" xfId="0" applyFont="1" applyFill="1" applyBorder="1" applyProtection="1"/>
    <xf numFmtId="0" fontId="6" fillId="3" borderId="0" xfId="0" applyFont="1" applyFill="1" applyBorder="1" applyAlignment="1" applyProtection="1">
      <alignment horizontal="right"/>
    </xf>
    <xf numFmtId="164" fontId="9" fillId="3" borderId="11" xfId="0" applyNumberFormat="1" applyFont="1" applyFill="1" applyBorder="1" applyProtection="1"/>
    <xf numFmtId="0" fontId="9" fillId="3" borderId="0" xfId="0" applyFont="1" applyFill="1" applyBorder="1" applyAlignment="1" applyProtection="1">
      <alignment horizontal="left" indent="2"/>
    </xf>
    <xf numFmtId="0" fontId="9" fillId="3" borderId="0" xfId="0" applyFont="1" applyFill="1" applyBorder="1" applyAlignment="1" applyProtection="1">
      <alignment horizontal="left"/>
    </xf>
    <xf numFmtId="0" fontId="9" fillId="3" borderId="0" xfId="0" applyFont="1" applyFill="1" applyBorder="1" applyAlignment="1" applyProtection="1">
      <alignment horizontal="right"/>
    </xf>
    <xf numFmtId="164" fontId="9" fillId="4" borderId="13" xfId="0" applyNumberFormat="1" applyFont="1" applyFill="1" applyBorder="1" applyProtection="1">
      <protection locked="0"/>
    </xf>
    <xf numFmtId="0" fontId="7" fillId="3" borderId="0" xfId="0" applyFont="1" applyFill="1" applyBorder="1" applyAlignment="1" applyProtection="1">
      <alignment horizontal="right"/>
    </xf>
    <xf numFmtId="164" fontId="9" fillId="4" borderId="14" xfId="0" applyNumberFormat="1" applyFont="1" applyFill="1" applyBorder="1" applyProtection="1">
      <protection locked="0"/>
    </xf>
    <xf numFmtId="0" fontId="7" fillId="3" borderId="0" xfId="0" applyFont="1" applyFill="1" applyBorder="1" applyAlignment="1" applyProtection="1">
      <alignment horizontal="left" indent="2"/>
    </xf>
    <xf numFmtId="0" fontId="9" fillId="3" borderId="0" xfId="0" applyNumberFormat="1" applyFont="1" applyFill="1" applyBorder="1" applyProtection="1"/>
    <xf numFmtId="0" fontId="9" fillId="3" borderId="17" xfId="0" applyNumberFormat="1" applyFont="1" applyFill="1" applyBorder="1" applyProtection="1"/>
    <xf numFmtId="0" fontId="19" fillId="4" borderId="1" xfId="0" applyFont="1" applyFill="1" applyBorder="1" applyAlignment="1" applyProtection="1">
      <alignment horizontal="right"/>
    </xf>
    <xf numFmtId="0" fontId="28" fillId="4" borderId="0" xfId="0" applyFont="1" applyFill="1" applyBorder="1" applyProtection="1"/>
    <xf numFmtId="0" fontId="10" fillId="4" borderId="1" xfId="0" applyFont="1" applyFill="1" applyBorder="1" applyAlignment="1" applyProtection="1">
      <alignment horizontal="right"/>
    </xf>
    <xf numFmtId="0" fontId="10" fillId="4" borderId="0" xfId="0" applyFont="1" applyFill="1" applyBorder="1" applyAlignment="1" applyProtection="1">
      <alignment horizontal="right"/>
    </xf>
    <xf numFmtId="0" fontId="36" fillId="4" borderId="1" xfId="0" applyFont="1" applyFill="1" applyBorder="1" applyProtection="1"/>
    <xf numFmtId="0" fontId="36" fillId="4" borderId="0" xfId="0" applyFont="1" applyFill="1" applyBorder="1" applyProtection="1"/>
    <xf numFmtId="0" fontId="35" fillId="4" borderId="0" xfId="0" applyFont="1" applyFill="1" applyBorder="1" applyProtection="1"/>
    <xf numFmtId="0" fontId="35" fillId="4" borderId="2" xfId="0" applyFont="1" applyFill="1" applyBorder="1" applyProtection="1"/>
    <xf numFmtId="0" fontId="9" fillId="4" borderId="1" xfId="0" applyFont="1" applyFill="1" applyBorder="1" applyAlignment="1" applyProtection="1">
      <alignment horizontal="right"/>
    </xf>
    <xf numFmtId="0" fontId="9" fillId="3" borderId="10" xfId="0" applyFont="1" applyFill="1" applyBorder="1" applyAlignment="1" applyProtection="1">
      <alignment horizontal="right"/>
    </xf>
    <xf numFmtId="0" fontId="9" fillId="3" borderId="13" xfId="0" applyFont="1" applyFill="1" applyBorder="1" applyAlignment="1" applyProtection="1">
      <alignment horizontal="right"/>
    </xf>
    <xf numFmtId="164" fontId="9" fillId="4" borderId="14" xfId="0" applyNumberFormat="1" applyFont="1" applyFill="1" applyBorder="1" applyAlignment="1" applyProtection="1">
      <alignment horizontal="center"/>
      <protection locked="0"/>
    </xf>
    <xf numFmtId="164" fontId="9" fillId="4" borderId="14" xfId="0" applyNumberFormat="1" applyFont="1" applyFill="1" applyBorder="1" applyAlignment="1" applyProtection="1">
      <protection locked="0"/>
    </xf>
    <xf numFmtId="0" fontId="9" fillId="3" borderId="14" xfId="0" quotePrefix="1" applyFont="1" applyFill="1" applyBorder="1" applyAlignment="1" applyProtection="1">
      <alignment horizontal="left"/>
    </xf>
    <xf numFmtId="0" fontId="9" fillId="3" borderId="16" xfId="0" applyFont="1" applyFill="1" applyBorder="1" applyAlignment="1" applyProtection="1">
      <alignment horizontal="right"/>
    </xf>
    <xf numFmtId="0" fontId="9" fillId="3" borderId="14" xfId="0" applyNumberFormat="1" applyFont="1" applyFill="1" applyBorder="1" applyProtection="1"/>
    <xf numFmtId="0" fontId="6" fillId="3" borderId="13" xfId="0" applyFont="1" applyFill="1" applyBorder="1" applyAlignment="1" applyProtection="1">
      <alignment horizontal="right"/>
    </xf>
    <xf numFmtId="0" fontId="6" fillId="3" borderId="14" xfId="0" applyFont="1" applyFill="1" applyBorder="1" applyProtection="1"/>
    <xf numFmtId="0" fontId="6" fillId="3" borderId="15" xfId="0" applyFont="1" applyFill="1" applyBorder="1" applyProtection="1"/>
    <xf numFmtId="0" fontId="6" fillId="4" borderId="2" xfId="0" applyFont="1" applyFill="1" applyBorder="1" applyProtection="1"/>
    <xf numFmtId="0" fontId="7" fillId="3" borderId="13" xfId="0" applyFont="1" applyFill="1" applyBorder="1" applyProtection="1"/>
    <xf numFmtId="0" fontId="7" fillId="3" borderId="14" xfId="0" applyFont="1" applyFill="1" applyBorder="1" applyProtection="1"/>
    <xf numFmtId="0" fontId="7" fillId="3" borderId="15" xfId="0" applyFont="1" applyFill="1" applyBorder="1" applyProtection="1"/>
    <xf numFmtId="0" fontId="7" fillId="4" borderId="1" xfId="0" applyFont="1" applyFill="1" applyBorder="1" applyAlignment="1" applyProtection="1">
      <alignment horizontal="right"/>
    </xf>
    <xf numFmtId="0" fontId="7" fillId="3" borderId="13" xfId="0" applyFont="1" applyFill="1" applyBorder="1" applyAlignment="1" applyProtection="1">
      <alignment horizontal="right"/>
    </xf>
    <xf numFmtId="0" fontId="35" fillId="3" borderId="0" xfId="0" applyFont="1" applyFill="1" applyBorder="1" applyAlignment="1" applyProtection="1">
      <alignment horizontal="center"/>
    </xf>
    <xf numFmtId="0" fontId="13" fillId="3" borderId="10" xfId="0" applyFont="1" applyFill="1" applyBorder="1" applyAlignment="1" applyProtection="1">
      <alignment horizontal="center"/>
    </xf>
    <xf numFmtId="0" fontId="13" fillId="3" borderId="11" xfId="0" applyFont="1" applyFill="1" applyBorder="1" applyAlignment="1" applyProtection="1">
      <alignment horizontal="center"/>
    </xf>
    <xf numFmtId="0" fontId="13" fillId="3" borderId="11" xfId="0" applyNumberFormat="1" applyFont="1" applyFill="1" applyBorder="1" applyAlignment="1" applyProtection="1">
      <alignment horizontal="center"/>
    </xf>
    <xf numFmtId="0" fontId="13" fillId="3" borderId="12" xfId="0" applyFont="1" applyFill="1" applyBorder="1" applyAlignment="1" applyProtection="1">
      <alignment horizontal="center"/>
    </xf>
    <xf numFmtId="0" fontId="13" fillId="3" borderId="13" xfId="0" applyFont="1" applyFill="1" applyBorder="1" applyAlignment="1" applyProtection="1">
      <alignment horizontal="center"/>
    </xf>
    <xf numFmtId="0" fontId="13" fillId="3" borderId="14" xfId="0" applyNumberFormat="1" applyFont="1" applyFill="1" applyBorder="1" applyAlignment="1" applyProtection="1">
      <alignment horizontal="center"/>
    </xf>
    <xf numFmtId="0" fontId="13" fillId="3" borderId="15" xfId="0" applyFont="1" applyFill="1" applyBorder="1" applyAlignment="1" applyProtection="1">
      <alignment horizontal="center"/>
    </xf>
    <xf numFmtId="0" fontId="19" fillId="4" borderId="0" xfId="0" applyFont="1" applyFill="1" applyBorder="1" applyAlignment="1" applyProtection="1"/>
    <xf numFmtId="165" fontId="35" fillId="4" borderId="0" xfId="3" applyNumberFormat="1" applyFont="1" applyFill="1" applyBorder="1" applyProtection="1"/>
    <xf numFmtId="165" fontId="35" fillId="4" borderId="2" xfId="3" applyNumberFormat="1" applyFont="1" applyFill="1" applyBorder="1" applyProtection="1"/>
    <xf numFmtId="165" fontId="6" fillId="4" borderId="0" xfId="3" applyNumberFormat="1" applyFont="1" applyFill="1" applyBorder="1" applyProtection="1"/>
    <xf numFmtId="165" fontId="6" fillId="4" borderId="2" xfId="3" applyNumberFormat="1" applyFont="1" applyFill="1" applyBorder="1" applyProtection="1"/>
    <xf numFmtId="0" fontId="16" fillId="3" borderId="11" xfId="0" applyFont="1" applyFill="1" applyBorder="1" applyAlignment="1" applyProtection="1">
      <alignment horizontal="right"/>
    </xf>
    <xf numFmtId="165" fontId="6" fillId="3" borderId="12" xfId="3" applyNumberFormat="1" applyFont="1" applyFill="1" applyBorder="1" applyProtection="1"/>
    <xf numFmtId="0" fontId="36" fillId="3" borderId="14" xfId="0" applyFont="1" applyFill="1" applyBorder="1" applyAlignment="1" applyProtection="1">
      <alignment horizontal="right"/>
    </xf>
    <xf numFmtId="165" fontId="35" fillId="3" borderId="15" xfId="3" applyNumberFormat="1" applyFont="1" applyFill="1" applyBorder="1" applyProtection="1"/>
    <xf numFmtId="165" fontId="6" fillId="3" borderId="15" xfId="3" applyNumberFormat="1" applyFont="1" applyFill="1" applyBorder="1" applyProtection="1"/>
    <xf numFmtId="0" fontId="7" fillId="4" borderId="1" xfId="0" applyFont="1" applyFill="1" applyBorder="1" applyAlignment="1" applyProtection="1">
      <alignment horizontal="left"/>
    </xf>
    <xf numFmtId="0" fontId="7" fillId="3" borderId="13" xfId="0" applyFont="1" applyFill="1" applyBorder="1" applyAlignment="1" applyProtection="1">
      <alignment horizontal="left"/>
    </xf>
    <xf numFmtId="164" fontId="7" fillId="3" borderId="14" xfId="0" applyNumberFormat="1" applyFont="1" applyFill="1" applyBorder="1" applyAlignment="1" applyProtection="1">
      <alignment horizontal="right"/>
    </xf>
    <xf numFmtId="0" fontId="6" fillId="3" borderId="14" xfId="0" applyFont="1" applyFill="1" applyBorder="1" applyAlignment="1" applyProtection="1">
      <alignment horizontal="left"/>
    </xf>
    <xf numFmtId="164" fontId="6" fillId="3" borderId="14" xfId="3" applyNumberFormat="1" applyFont="1" applyFill="1" applyBorder="1" applyAlignment="1" applyProtection="1">
      <alignment horizontal="left"/>
    </xf>
    <xf numFmtId="0" fontId="6" fillId="3" borderId="14" xfId="0" applyFont="1" applyFill="1" applyBorder="1" applyAlignment="1" applyProtection="1">
      <alignment horizontal="right"/>
    </xf>
    <xf numFmtId="164" fontId="9" fillId="3" borderId="14" xfId="0" applyNumberFormat="1" applyFont="1" applyFill="1" applyBorder="1" applyProtection="1"/>
    <xf numFmtId="0" fontId="6" fillId="3" borderId="13" xfId="0" applyFont="1" applyFill="1" applyBorder="1" applyProtection="1"/>
    <xf numFmtId="164" fontId="6" fillId="3" borderId="14" xfId="0" applyNumberFormat="1" applyFont="1" applyFill="1" applyBorder="1" applyProtection="1"/>
    <xf numFmtId="167" fontId="9" fillId="4" borderId="0" xfId="0" applyNumberFormat="1" applyFont="1" applyFill="1" applyBorder="1" applyProtection="1"/>
    <xf numFmtId="164" fontId="34" fillId="3" borderId="14" xfId="0" applyNumberFormat="1" applyFont="1" applyFill="1" applyBorder="1" applyProtection="1"/>
    <xf numFmtId="0" fontId="9" fillId="3" borderId="14" xfId="0" applyFont="1" applyFill="1" applyBorder="1" applyAlignment="1" applyProtection="1">
      <alignment horizontal="right"/>
    </xf>
    <xf numFmtId="0" fontId="9" fillId="3" borderId="15" xfId="0" applyFont="1" applyFill="1" applyBorder="1" applyAlignment="1" applyProtection="1">
      <alignment horizontal="right"/>
    </xf>
    <xf numFmtId="0" fontId="34" fillId="3" borderId="14" xfId="0" applyFont="1" applyFill="1" applyBorder="1" applyAlignment="1" applyProtection="1">
      <alignment horizontal="right"/>
    </xf>
    <xf numFmtId="0" fontId="34" fillId="3" borderId="15" xfId="0" applyFont="1" applyFill="1" applyBorder="1" applyAlignment="1" applyProtection="1">
      <alignment horizontal="right"/>
    </xf>
    <xf numFmtId="0" fontId="9" fillId="3" borderId="17" xfId="0" applyFont="1" applyFill="1" applyBorder="1" applyAlignment="1" applyProtection="1">
      <alignment horizontal="right"/>
    </xf>
    <xf numFmtId="0" fontId="9" fillId="3" borderId="18" xfId="0" applyFont="1" applyFill="1" applyBorder="1" applyAlignment="1" applyProtection="1">
      <alignment horizontal="right"/>
    </xf>
    <xf numFmtId="167" fontId="9" fillId="4" borderId="7" xfId="0" applyNumberFormat="1" applyFont="1" applyFill="1" applyBorder="1" applyProtection="1"/>
    <xf numFmtId="0" fontId="11" fillId="4" borderId="0" xfId="0" applyFont="1" applyFill="1"/>
    <xf numFmtId="0" fontId="12" fillId="4" borderId="0" xfId="0" applyFont="1" applyFill="1"/>
    <xf numFmtId="0" fontId="12" fillId="4" borderId="9" xfId="0" applyFont="1" applyFill="1" applyBorder="1" applyAlignment="1">
      <alignment horizontal="center"/>
    </xf>
    <xf numFmtId="0" fontId="9" fillId="4" borderId="0" xfId="0" applyFont="1" applyFill="1"/>
    <xf numFmtId="0" fontId="16" fillId="4" borderId="0" xfId="0" applyFont="1" applyFill="1"/>
    <xf numFmtId="0" fontId="7" fillId="4" borderId="0" xfId="0" applyFont="1" applyFill="1"/>
    <xf numFmtId="0" fontId="9" fillId="4" borderId="5" xfId="0" applyFont="1" applyFill="1" applyBorder="1" applyAlignment="1" applyProtection="1"/>
    <xf numFmtId="164" fontId="9" fillId="4" borderId="5" xfId="0" applyNumberFormat="1" applyFont="1" applyFill="1" applyBorder="1" applyAlignment="1" applyProtection="1">
      <alignment horizontal="center"/>
    </xf>
    <xf numFmtId="164" fontId="9" fillId="4" borderId="5" xfId="0" applyNumberFormat="1" applyFont="1" applyFill="1" applyBorder="1" applyProtection="1"/>
    <xf numFmtId="0" fontId="9" fillId="4" borderId="0" xfId="0" applyFont="1" applyFill="1" applyBorder="1" applyAlignment="1" applyProtection="1"/>
    <xf numFmtId="164" fontId="9" fillId="4" borderId="0" xfId="0" applyNumberFormat="1" applyFont="1" applyFill="1" applyBorder="1" applyAlignment="1" applyProtection="1">
      <alignment horizontal="center"/>
    </xf>
    <xf numFmtId="164" fontId="9" fillId="4" borderId="0" xfId="0" applyNumberFormat="1" applyFont="1" applyFill="1" applyBorder="1" applyProtection="1"/>
    <xf numFmtId="0" fontId="18" fillId="4" borderId="0" xfId="0" applyFont="1" applyFill="1" applyBorder="1" applyAlignment="1" applyProtection="1"/>
    <xf numFmtId="164" fontId="18" fillId="4" borderId="0" xfId="0" applyNumberFormat="1" applyFont="1" applyFill="1" applyBorder="1" applyAlignment="1" applyProtection="1">
      <alignment horizontal="center"/>
    </xf>
    <xf numFmtId="164" fontId="18" fillId="4" borderId="0" xfId="0" applyNumberFormat="1" applyFont="1" applyFill="1" applyBorder="1" applyProtection="1"/>
    <xf numFmtId="164" fontId="35" fillId="4" borderId="0" xfId="0" applyNumberFormat="1" applyFont="1" applyFill="1" applyBorder="1" applyProtection="1"/>
    <xf numFmtId="0" fontId="41" fillId="4" borderId="1" xfId="0" applyFont="1" applyFill="1" applyBorder="1" applyProtection="1"/>
    <xf numFmtId="0" fontId="46" fillId="3" borderId="13" xfId="0" applyFont="1" applyFill="1" applyBorder="1" applyProtection="1"/>
    <xf numFmtId="0" fontId="46" fillId="3" borderId="14" xfId="0" applyFont="1" applyFill="1" applyBorder="1" applyProtection="1"/>
    <xf numFmtId="2" fontId="40" fillId="3" borderId="15" xfId="0" applyNumberFormat="1" applyFont="1" applyFill="1" applyBorder="1" applyProtection="1"/>
    <xf numFmtId="0" fontId="40" fillId="4" borderId="2" xfId="0" applyFont="1" applyFill="1" applyBorder="1" applyProtection="1"/>
    <xf numFmtId="164" fontId="9" fillId="3" borderId="14" xfId="0" applyNumberFormat="1" applyFont="1" applyFill="1" applyBorder="1" applyAlignment="1" applyProtection="1">
      <alignment horizontal="center"/>
    </xf>
    <xf numFmtId="0" fontId="40" fillId="3" borderId="13" xfId="0" applyFont="1" applyFill="1" applyBorder="1" applyProtection="1"/>
    <xf numFmtId="0" fontId="40" fillId="3" borderId="15" xfId="0" applyFont="1" applyFill="1" applyBorder="1" applyProtection="1"/>
    <xf numFmtId="0" fontId="41" fillId="3" borderId="14" xfId="0" applyFont="1" applyFill="1" applyBorder="1" applyProtection="1"/>
    <xf numFmtId="0" fontId="16" fillId="4" borderId="6" xfId="0" applyFont="1" applyFill="1" applyBorder="1" applyProtection="1"/>
    <xf numFmtId="166" fontId="9" fillId="4" borderId="5" xfId="0" applyNumberFormat="1" applyFont="1" applyFill="1" applyBorder="1" applyProtection="1"/>
    <xf numFmtId="166" fontId="9" fillId="4" borderId="0" xfId="0" applyNumberFormat="1" applyFont="1" applyFill="1" applyBorder="1" applyProtection="1"/>
    <xf numFmtId="0" fontId="10" fillId="4" borderId="2" xfId="0" applyFont="1" applyFill="1" applyBorder="1" applyAlignment="1" applyProtection="1">
      <alignment horizontal="center"/>
    </xf>
    <xf numFmtId="1" fontId="9" fillId="4" borderId="0" xfId="0" applyNumberFormat="1" applyFont="1" applyFill="1" applyBorder="1" applyAlignment="1" applyProtection="1">
      <alignment horizontal="center"/>
    </xf>
    <xf numFmtId="0" fontId="9" fillId="3" borderId="12" xfId="0" applyFont="1" applyFill="1" applyBorder="1" applyAlignment="1" applyProtection="1">
      <alignment horizontal="center"/>
    </xf>
    <xf numFmtId="0" fontId="9" fillId="3" borderId="15" xfId="0" applyFont="1" applyFill="1" applyBorder="1" applyAlignment="1" applyProtection="1">
      <alignment horizontal="center"/>
    </xf>
    <xf numFmtId="175" fontId="9" fillId="3" borderId="14" xfId="0" applyNumberFormat="1" applyFont="1" applyFill="1" applyBorder="1" applyAlignment="1" applyProtection="1">
      <alignment horizontal="left"/>
    </xf>
    <xf numFmtId="1" fontId="9" fillId="3" borderId="15" xfId="0" quotePrefix="1" applyNumberFormat="1" applyFont="1" applyFill="1" applyBorder="1" applyAlignment="1" applyProtection="1">
      <alignment horizontal="center"/>
    </xf>
    <xf numFmtId="1" fontId="9" fillId="3" borderId="15" xfId="0" applyNumberFormat="1" applyFont="1" applyFill="1" applyBorder="1" applyAlignment="1" applyProtection="1">
      <alignment horizontal="center"/>
    </xf>
    <xf numFmtId="0" fontId="9" fillId="3" borderId="17" xfId="0" applyNumberFormat="1" applyFont="1" applyFill="1" applyBorder="1" applyAlignment="1" applyProtection="1">
      <alignment horizontal="center"/>
    </xf>
    <xf numFmtId="1" fontId="9" fillId="3" borderId="18" xfId="0" applyNumberFormat="1" applyFont="1" applyFill="1" applyBorder="1" applyAlignment="1" applyProtection="1">
      <alignment horizontal="center"/>
    </xf>
    <xf numFmtId="0" fontId="9" fillId="4" borderId="0" xfId="0" applyNumberFormat="1" applyFont="1" applyFill="1" applyBorder="1" applyAlignment="1" applyProtection="1">
      <alignment horizontal="center"/>
    </xf>
    <xf numFmtId="1" fontId="9" fillId="4" borderId="7" xfId="0" applyNumberFormat="1" applyFont="1" applyFill="1" applyBorder="1" applyAlignment="1" applyProtection="1">
      <alignment horizontal="center"/>
    </xf>
    <xf numFmtId="0" fontId="9" fillId="4" borderId="7" xfId="0" quotePrefix="1" applyNumberFormat="1" applyFont="1" applyFill="1" applyBorder="1" applyAlignment="1" applyProtection="1">
      <alignment horizontal="center"/>
    </xf>
    <xf numFmtId="0" fontId="9" fillId="4" borderId="8" xfId="0" applyFont="1" applyFill="1" applyBorder="1" applyAlignment="1" applyProtection="1">
      <alignment horizontal="center"/>
    </xf>
    <xf numFmtId="0" fontId="25" fillId="4" borderId="1" xfId="0" applyFont="1" applyFill="1" applyBorder="1" applyProtection="1"/>
    <xf numFmtId="0" fontId="47" fillId="4" borderId="0" xfId="0" applyFont="1" applyFill="1" applyBorder="1" applyProtection="1"/>
    <xf numFmtId="9" fontId="11" fillId="7" borderId="0" xfId="0" applyNumberFormat="1" applyFont="1" applyFill="1" applyBorder="1" applyAlignment="1" applyProtection="1">
      <alignment horizontal="left"/>
    </xf>
    <xf numFmtId="164" fontId="7" fillId="4" borderId="14" xfId="0" applyNumberFormat="1" applyFont="1" applyFill="1" applyBorder="1" applyAlignment="1" applyProtection="1">
      <alignment horizontal="center"/>
      <protection locked="0"/>
    </xf>
    <xf numFmtId="0" fontId="7" fillId="3" borderId="0" xfId="0" applyFont="1" applyFill="1" applyBorder="1" applyProtection="1"/>
    <xf numFmtId="164" fontId="9" fillId="3" borderId="0" xfId="0" applyNumberFormat="1" applyFont="1" applyFill="1" applyBorder="1" applyAlignment="1" applyProtection="1">
      <alignment horizontal="center"/>
    </xf>
    <xf numFmtId="0" fontId="9" fillId="4" borderId="14" xfId="0" applyFont="1" applyFill="1" applyBorder="1" applyAlignment="1" applyProtection="1">
      <alignment horizontal="center"/>
      <protection locked="0"/>
    </xf>
    <xf numFmtId="166" fontId="9" fillId="4" borderId="14" xfId="3" applyNumberFormat="1" applyFont="1" applyFill="1" applyBorder="1" applyProtection="1">
      <protection locked="0"/>
    </xf>
    <xf numFmtId="164" fontId="9" fillId="2" borderId="0" xfId="0" applyNumberFormat="1" applyFont="1" applyFill="1" applyBorder="1" applyAlignment="1" applyProtection="1">
      <alignment horizontal="left"/>
      <protection locked="0"/>
    </xf>
    <xf numFmtId="0" fontId="48" fillId="0" borderId="0" xfId="0" applyFont="1" applyFill="1" applyAlignment="1" applyProtection="1">
      <alignment horizontal="left"/>
    </xf>
    <xf numFmtId="0" fontId="50" fillId="0" borderId="0" xfId="0" applyFont="1" applyFill="1" applyAlignment="1" applyProtection="1">
      <alignment horizontal="left" indent="1"/>
    </xf>
    <xf numFmtId="0" fontId="49" fillId="0" borderId="0" xfId="0" applyFont="1" applyFill="1" applyBorder="1" applyAlignment="1" applyProtection="1">
      <alignment horizontal="left" indent="1"/>
    </xf>
    <xf numFmtId="165" fontId="9" fillId="2" borderId="0" xfId="0" applyNumberFormat="1" applyFont="1" applyFill="1" applyBorder="1" applyAlignment="1" applyProtection="1">
      <alignment horizontal="left"/>
    </xf>
    <xf numFmtId="0" fontId="6" fillId="4" borderId="0" xfId="0" applyFont="1" applyFill="1"/>
    <xf numFmtId="0" fontId="9" fillId="3" borderId="14" xfId="0" applyFont="1" applyFill="1" applyBorder="1" applyProtection="1">
      <protection locked="0"/>
    </xf>
    <xf numFmtId="0" fontId="34" fillId="4" borderId="0" xfId="0" applyFont="1" applyFill="1" applyBorder="1" applyAlignment="1" applyProtection="1">
      <alignment horizontal="right"/>
    </xf>
    <xf numFmtId="0" fontId="9" fillId="4" borderId="0" xfId="0" applyFont="1" applyFill="1" applyBorder="1" applyAlignment="1" applyProtection="1">
      <alignment horizontal="right"/>
    </xf>
    <xf numFmtId="165" fontId="6" fillId="3" borderId="0" xfId="3" applyNumberFormat="1" applyFont="1" applyFill="1" applyBorder="1" applyProtection="1"/>
    <xf numFmtId="0" fontId="9" fillId="4" borderId="14" xfId="0" applyFont="1" applyFill="1" applyBorder="1" applyAlignment="1" applyProtection="1">
      <alignment horizontal="left" vertical="top" wrapText="1"/>
      <protection locked="0"/>
    </xf>
    <xf numFmtId="0" fontId="35" fillId="3" borderId="0" xfId="0" applyNumberFormat="1" applyFont="1" applyFill="1" applyBorder="1" applyAlignment="1" applyProtection="1">
      <alignment horizontal="left"/>
    </xf>
    <xf numFmtId="0" fontId="35" fillId="3" borderId="0" xfId="0" applyFont="1" applyFill="1" applyBorder="1" applyAlignment="1" applyProtection="1">
      <alignment horizontal="left"/>
    </xf>
    <xf numFmtId="0" fontId="9" fillId="4" borderId="15" xfId="0" applyFont="1" applyFill="1" applyBorder="1" applyAlignment="1" applyProtection="1">
      <alignment horizontal="left" vertical="top" wrapText="1"/>
      <protection locked="0"/>
    </xf>
    <xf numFmtId="0" fontId="9" fillId="4" borderId="18"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165" fontId="38" fillId="6" borderId="0" xfId="3" applyFont="1" applyFill="1" applyBorder="1" applyAlignment="1" applyProtection="1">
      <alignment horizontal="left" vertical="top" wrapText="1"/>
      <protection locked="0"/>
    </xf>
    <xf numFmtId="0" fontId="7" fillId="4" borderId="0" xfId="0" applyFont="1" applyFill="1" applyBorder="1" applyAlignment="1" applyProtection="1">
      <alignment horizontal="right"/>
    </xf>
    <xf numFmtId="164" fontId="7" fillId="4" borderId="0" xfId="0" applyNumberFormat="1" applyFont="1" applyFill="1" applyBorder="1" applyAlignment="1" applyProtection="1">
      <alignment horizontal="left"/>
    </xf>
    <xf numFmtId="0" fontId="7" fillId="4" borderId="7" xfId="0" applyFont="1" applyFill="1" applyBorder="1" applyAlignment="1" applyProtection="1">
      <alignment horizontal="right"/>
    </xf>
    <xf numFmtId="166" fontId="7" fillId="4" borderId="7" xfId="0" applyNumberFormat="1" applyFont="1" applyFill="1" applyBorder="1" applyProtection="1"/>
    <xf numFmtId="166" fontId="7" fillId="3" borderId="0" xfId="0" applyNumberFormat="1" applyFont="1" applyFill="1" applyBorder="1" applyProtection="1"/>
    <xf numFmtId="167" fontId="9" fillId="3" borderId="0" xfId="0" applyNumberFormat="1" applyFont="1" applyFill="1" applyBorder="1" applyProtection="1"/>
    <xf numFmtId="176" fontId="11" fillId="0" borderId="0" xfId="0" applyNumberFormat="1" applyFont="1" applyFill="1" applyBorder="1" applyAlignment="1" applyProtection="1">
      <alignment horizontal="left"/>
      <protection locked="0"/>
    </xf>
    <xf numFmtId="166" fontId="11" fillId="0" borderId="0" xfId="0" applyNumberFormat="1" applyFont="1" applyFill="1" applyBorder="1" applyAlignment="1" applyProtection="1">
      <alignment horizontal="left"/>
      <protection locked="0"/>
    </xf>
    <xf numFmtId="165" fontId="14" fillId="7" borderId="0" xfId="0" applyNumberFormat="1" applyFont="1" applyFill="1" applyAlignment="1" applyProtection="1">
      <alignment horizontal="left"/>
      <protection locked="0"/>
    </xf>
    <xf numFmtId="0" fontId="45" fillId="4" borderId="14" xfId="0" applyFont="1" applyFill="1" applyBorder="1" applyAlignment="1" applyProtection="1">
      <alignment horizontal="center"/>
      <protection locked="0"/>
    </xf>
    <xf numFmtId="0" fontId="9" fillId="4" borderId="14" xfId="0" applyFont="1" applyFill="1" applyBorder="1" applyAlignment="1" applyProtection="1">
      <alignment horizontal="left"/>
      <protection locked="0"/>
    </xf>
    <xf numFmtId="166" fontId="9" fillId="3" borderId="0" xfId="3" applyNumberFormat="1" applyFont="1" applyFill="1" applyBorder="1" applyProtection="1"/>
    <xf numFmtId="165" fontId="9" fillId="3" borderId="0" xfId="3" applyFont="1" applyFill="1" applyBorder="1" applyProtection="1"/>
    <xf numFmtId="166" fontId="9" fillId="4" borderId="5" xfId="3" applyNumberFormat="1" applyFont="1" applyFill="1" applyBorder="1" applyProtection="1"/>
    <xf numFmtId="165" fontId="9" fillId="4" borderId="5" xfId="3" applyFont="1" applyFill="1" applyBorder="1" applyProtection="1"/>
    <xf numFmtId="166" fontId="9" fillId="4" borderId="0" xfId="3" applyNumberFormat="1" applyFont="1" applyFill="1" applyBorder="1" applyProtection="1"/>
    <xf numFmtId="165" fontId="9" fillId="4" borderId="0" xfId="3" applyFont="1" applyFill="1" applyBorder="1" applyProtection="1"/>
    <xf numFmtId="166" fontId="34" fillId="4" borderId="0" xfId="3" applyNumberFormat="1" applyFont="1" applyFill="1" applyBorder="1" applyProtection="1"/>
    <xf numFmtId="165" fontId="34" fillId="4" borderId="0" xfId="3" applyFont="1" applyFill="1" applyBorder="1" applyProtection="1"/>
    <xf numFmtId="166" fontId="9" fillId="3" borderId="11" xfId="3" applyNumberFormat="1" applyFont="1" applyFill="1" applyBorder="1" applyProtection="1"/>
    <xf numFmtId="165" fontId="9" fillId="3" borderId="11" xfId="3" applyFont="1" applyFill="1" applyBorder="1" applyProtection="1"/>
    <xf numFmtId="166" fontId="36" fillId="3" borderId="0" xfId="3" applyNumberFormat="1" applyFont="1" applyFill="1" applyBorder="1" applyAlignment="1" applyProtection="1">
      <alignment horizontal="left"/>
    </xf>
    <xf numFmtId="166" fontId="7" fillId="3" borderId="0" xfId="3" applyNumberFormat="1" applyFont="1" applyFill="1" applyBorder="1" applyAlignment="1" applyProtection="1">
      <alignment horizontal="left"/>
    </xf>
    <xf numFmtId="165" fontId="16" fillId="3" borderId="12" xfId="3" applyNumberFormat="1" applyFont="1" applyFill="1" applyBorder="1" applyAlignment="1" applyProtection="1">
      <alignment horizontal="left"/>
    </xf>
    <xf numFmtId="165" fontId="36" fillId="3" borderId="0" xfId="3" applyFont="1" applyFill="1" applyBorder="1" applyAlignment="1" applyProtection="1">
      <alignment horizontal="left"/>
    </xf>
    <xf numFmtId="165" fontId="9" fillId="3" borderId="0" xfId="3" applyFont="1" applyFill="1" applyBorder="1" applyAlignment="1" applyProtection="1">
      <alignment horizontal="left"/>
    </xf>
    <xf numFmtId="0" fontId="36" fillId="3" borderId="0" xfId="0" applyFont="1" applyFill="1" applyBorder="1" applyAlignment="1" applyProtection="1">
      <alignment horizontal="left"/>
    </xf>
    <xf numFmtId="0" fontId="36" fillId="3" borderId="0" xfId="0" applyFont="1" applyFill="1" applyBorder="1" applyProtection="1"/>
    <xf numFmtId="0" fontId="35" fillId="3" borderId="14" xfId="0" applyNumberFormat="1" applyFont="1" applyFill="1" applyBorder="1" applyAlignment="1" applyProtection="1">
      <alignment horizontal="center"/>
    </xf>
    <xf numFmtId="166" fontId="35" fillId="3" borderId="0" xfId="3" applyNumberFormat="1" applyFont="1" applyFill="1" applyBorder="1" applyAlignment="1" applyProtection="1">
      <alignment horizontal="center"/>
    </xf>
    <xf numFmtId="165" fontId="6" fillId="3" borderId="12" xfId="3" applyNumberFormat="1" applyFont="1" applyFill="1" applyBorder="1" applyAlignment="1" applyProtection="1">
      <alignment horizontal="center"/>
    </xf>
    <xf numFmtId="165" fontId="35" fillId="3" borderId="0" xfId="3" applyFont="1" applyFill="1" applyBorder="1" applyAlignment="1" applyProtection="1">
      <alignment horizontal="center"/>
    </xf>
    <xf numFmtId="0" fontId="9" fillId="4" borderId="15" xfId="0" applyFont="1" applyFill="1" applyBorder="1" applyProtection="1"/>
    <xf numFmtId="0" fontId="9" fillId="4" borderId="14" xfId="0" applyNumberFormat="1" applyFont="1" applyFill="1" applyBorder="1" applyAlignment="1" applyProtection="1">
      <alignment horizontal="center"/>
      <protection locked="0"/>
    </xf>
    <xf numFmtId="169" fontId="9" fillId="4" borderId="14" xfId="3" applyNumberFormat="1" applyFont="1" applyFill="1" applyBorder="1" applyAlignment="1" applyProtection="1">
      <alignment horizontal="center"/>
      <protection locked="0"/>
    </xf>
    <xf numFmtId="166" fontId="9" fillId="5" borderId="14" xfId="3" applyNumberFormat="1" applyFont="1" applyFill="1" applyBorder="1" applyAlignment="1" applyProtection="1">
      <alignment horizontal="left" vertical="top" wrapText="1"/>
      <protection locked="0"/>
    </xf>
    <xf numFmtId="166" fontId="9" fillId="4" borderId="14" xfId="3" applyNumberFormat="1" applyFont="1" applyFill="1" applyBorder="1" applyAlignment="1" applyProtection="1">
      <alignment horizontal="left" vertical="top" wrapText="1"/>
      <protection locked="0"/>
    </xf>
    <xf numFmtId="166" fontId="7" fillId="8" borderId="15" xfId="3" applyNumberFormat="1" applyFont="1" applyFill="1" applyBorder="1" applyAlignment="1" applyProtection="1">
      <alignment horizontal="left" vertical="top" wrapText="1"/>
      <protection locked="0"/>
    </xf>
    <xf numFmtId="0" fontId="9" fillId="4" borderId="18" xfId="0" applyFont="1" applyFill="1" applyBorder="1" applyProtection="1"/>
    <xf numFmtId="0" fontId="9" fillId="3" borderId="0" xfId="0" applyFont="1" applyFill="1" applyBorder="1" applyProtection="1">
      <protection locked="0"/>
    </xf>
    <xf numFmtId="166" fontId="38" fillId="6" borderId="0" xfId="3" applyNumberFormat="1" applyFont="1" applyFill="1" applyBorder="1" applyAlignment="1" applyProtection="1">
      <alignment horizontal="left" vertical="top" wrapText="1"/>
      <protection locked="0"/>
    </xf>
    <xf numFmtId="166" fontId="37" fillId="6" borderId="15" xfId="3" applyNumberFormat="1" applyFont="1" applyFill="1" applyBorder="1" applyAlignment="1" applyProtection="1">
      <alignment horizontal="left" vertical="top" wrapText="1"/>
      <protection locked="0"/>
    </xf>
    <xf numFmtId="166" fontId="9" fillId="3" borderId="0" xfId="3" applyNumberFormat="1" applyFont="1" applyFill="1" applyBorder="1" applyAlignment="1" applyProtection="1">
      <alignment horizontal="right"/>
    </xf>
    <xf numFmtId="165" fontId="9" fillId="3" borderId="0" xfId="3" applyFont="1" applyFill="1" applyBorder="1" applyAlignment="1" applyProtection="1">
      <alignment horizontal="right"/>
    </xf>
    <xf numFmtId="166" fontId="9" fillId="4" borderId="0" xfId="3" applyNumberFormat="1" applyFont="1" applyFill="1" applyBorder="1" applyAlignment="1" applyProtection="1">
      <alignment horizontal="right"/>
    </xf>
    <xf numFmtId="165" fontId="9" fillId="4" borderId="0" xfId="3" applyFont="1" applyFill="1" applyBorder="1" applyAlignment="1" applyProtection="1">
      <alignment horizontal="right"/>
    </xf>
    <xf numFmtId="0" fontId="9" fillId="3" borderId="0" xfId="0" applyFont="1" applyFill="1" applyBorder="1" applyAlignment="1" applyProtection="1">
      <alignment horizontal="right"/>
      <protection locked="0"/>
    </xf>
    <xf numFmtId="166" fontId="7" fillId="4" borderId="0" xfId="3" applyNumberFormat="1" applyFont="1" applyFill="1" applyBorder="1" applyAlignment="1" applyProtection="1">
      <alignment horizontal="left"/>
    </xf>
    <xf numFmtId="165" fontId="7" fillId="4" borderId="0" xfId="3" applyFont="1" applyFill="1" applyBorder="1" applyAlignment="1" applyProtection="1">
      <alignment horizontal="left"/>
    </xf>
    <xf numFmtId="166" fontId="7" fillId="4" borderId="7" xfId="3" applyNumberFormat="1" applyFont="1" applyFill="1" applyBorder="1" applyProtection="1"/>
    <xf numFmtId="165" fontId="7" fillId="4" borderId="7" xfId="3" applyFont="1" applyFill="1" applyBorder="1" applyProtection="1"/>
    <xf numFmtId="166" fontId="7" fillId="3" borderId="0" xfId="3" applyNumberFormat="1" applyFont="1" applyFill="1" applyBorder="1" applyProtection="1"/>
    <xf numFmtId="165" fontId="7" fillId="3" borderId="0" xfId="3" applyFont="1" applyFill="1" applyBorder="1" applyProtection="1"/>
    <xf numFmtId="49" fontId="40" fillId="3" borderId="0" xfId="0" applyNumberFormat="1" applyFont="1" applyFill="1" applyBorder="1" applyAlignment="1" applyProtection="1">
      <alignment horizontal="left"/>
    </xf>
    <xf numFmtId="0" fontId="40" fillId="3" borderId="0" xfId="0" applyFont="1" applyFill="1" applyAlignment="1" applyProtection="1">
      <alignment horizontal="left"/>
    </xf>
    <xf numFmtId="0" fontId="9" fillId="0" borderId="0" xfId="0" applyNumberFormat="1" applyFont="1" applyFill="1" applyBorder="1" applyAlignment="1" applyProtection="1">
      <alignment horizontal="left"/>
    </xf>
    <xf numFmtId="164" fontId="43" fillId="3" borderId="14" xfId="0" applyNumberFormat="1" applyFont="1" applyFill="1" applyBorder="1" applyAlignment="1" applyProtection="1">
      <alignment horizontal="center"/>
    </xf>
    <xf numFmtId="2" fontId="43" fillId="3" borderId="14" xfId="0" applyNumberFormat="1" applyFont="1" applyFill="1" applyBorder="1" applyAlignment="1" applyProtection="1">
      <alignment horizontal="center"/>
    </xf>
    <xf numFmtId="0" fontId="0" fillId="3" borderId="0" xfId="0" applyFill="1"/>
    <xf numFmtId="164" fontId="43" fillId="3" borderId="14" xfId="0" applyNumberFormat="1" applyFont="1" applyFill="1" applyBorder="1" applyProtection="1"/>
    <xf numFmtId="0" fontId="13" fillId="4" borderId="5" xfId="0" applyFont="1" applyFill="1" applyBorder="1" applyProtection="1"/>
    <xf numFmtId="0" fontId="13" fillId="4" borderId="1" xfId="0" applyFont="1" applyFill="1" applyBorder="1" applyAlignment="1" applyProtection="1">
      <alignment horizontal="center"/>
    </xf>
    <xf numFmtId="0" fontId="13" fillId="4" borderId="2" xfId="0" applyFont="1" applyFill="1" applyBorder="1" applyAlignment="1" applyProtection="1">
      <alignment horizontal="center"/>
    </xf>
    <xf numFmtId="0" fontId="13" fillId="4" borderId="7" xfId="0" applyFont="1" applyFill="1" applyBorder="1" applyProtection="1"/>
    <xf numFmtId="0" fontId="9" fillId="0" borderId="0" xfId="0" applyFont="1" applyAlignment="1" applyProtection="1">
      <alignment horizontal="left"/>
    </xf>
    <xf numFmtId="166" fontId="34" fillId="4" borderId="0" xfId="0" applyNumberFormat="1" applyFont="1" applyFill="1" applyBorder="1" applyProtection="1"/>
    <xf numFmtId="166" fontId="34" fillId="3" borderId="0" xfId="0" applyNumberFormat="1" applyFont="1" applyFill="1" applyBorder="1" applyProtection="1"/>
    <xf numFmtId="0" fontId="34" fillId="0" borderId="0" xfId="0" applyFont="1" applyAlignment="1" applyProtection="1">
      <alignment horizontal="left"/>
    </xf>
    <xf numFmtId="164" fontId="42" fillId="4" borderId="0" xfId="0" applyNumberFormat="1" applyFont="1" applyFill="1" applyBorder="1" applyAlignment="1" applyProtection="1">
      <alignment horizontal="center"/>
    </xf>
    <xf numFmtId="164" fontId="42" fillId="4" borderId="0" xfId="0" applyNumberFormat="1" applyFont="1" applyFill="1" applyBorder="1" applyProtection="1"/>
    <xf numFmtId="0" fontId="34" fillId="3" borderId="0" xfId="0" applyFont="1" applyFill="1" applyProtection="1"/>
    <xf numFmtId="169" fontId="51" fillId="0" borderId="0" xfId="0" applyNumberFormat="1" applyFont="1" applyFill="1" applyBorder="1" applyAlignment="1" applyProtection="1">
      <alignment horizontal="left"/>
    </xf>
    <xf numFmtId="0" fontId="51" fillId="0" borderId="0" xfId="0" applyFont="1" applyFill="1" applyAlignment="1" applyProtection="1">
      <alignment horizontal="left"/>
    </xf>
    <xf numFmtId="0" fontId="10" fillId="3" borderId="0" xfId="0" applyFont="1" applyFill="1" applyBorder="1" applyProtection="1"/>
    <xf numFmtId="0" fontId="52" fillId="4" borderId="0" xfId="0" applyFont="1" applyFill="1" applyBorder="1" applyProtection="1"/>
    <xf numFmtId="0" fontId="42" fillId="3" borderId="0" xfId="0" applyFont="1" applyFill="1" applyBorder="1" applyAlignment="1" applyProtection="1">
      <alignment horizontal="center"/>
    </xf>
    <xf numFmtId="172" fontId="16" fillId="3" borderId="14" xfId="0" applyNumberFormat="1" applyFont="1" applyFill="1" applyBorder="1" applyAlignment="1" applyProtection="1">
      <alignment horizontal="center"/>
    </xf>
    <xf numFmtId="0" fontId="6" fillId="3" borderId="0" xfId="0" applyFont="1" applyFill="1" applyBorder="1" applyProtection="1"/>
    <xf numFmtId="0" fontId="53" fillId="3" borderId="14" xfId="0" applyFont="1" applyFill="1" applyBorder="1" applyProtection="1"/>
    <xf numFmtId="0" fontId="53" fillId="3" borderId="0" xfId="0" applyFont="1" applyFill="1" applyBorder="1" applyAlignment="1" applyProtection="1">
      <alignment horizontal="left"/>
    </xf>
    <xf numFmtId="0" fontId="54" fillId="3" borderId="14" xfId="0" applyNumberFormat="1" applyFont="1" applyFill="1" applyBorder="1" applyAlignment="1" applyProtection="1">
      <alignment horizontal="left" indent="2"/>
    </xf>
    <xf numFmtId="0" fontId="54" fillId="3" borderId="14" xfId="0" applyFont="1" applyFill="1" applyBorder="1" applyAlignment="1" applyProtection="1">
      <alignment horizontal="center"/>
    </xf>
    <xf numFmtId="0" fontId="56" fillId="3" borderId="14" xfId="0" applyFont="1" applyFill="1" applyBorder="1" applyAlignment="1" applyProtection="1">
      <alignment horizontal="center"/>
    </xf>
    <xf numFmtId="0" fontId="55" fillId="3" borderId="14" xfId="0" applyFont="1" applyFill="1" applyBorder="1" applyAlignment="1" applyProtection="1">
      <alignment horizontal="left" indent="2"/>
    </xf>
    <xf numFmtId="0" fontId="56" fillId="3" borderId="17" xfId="0" applyFont="1" applyFill="1" applyBorder="1" applyAlignment="1" applyProtection="1">
      <alignment horizontal="center"/>
    </xf>
    <xf numFmtId="0" fontId="56" fillId="3" borderId="0" xfId="0" applyFont="1" applyFill="1" applyBorder="1" applyAlignment="1" applyProtection="1">
      <alignment horizontal="center"/>
    </xf>
    <xf numFmtId="166" fontId="54" fillId="3" borderId="14" xfId="0" applyNumberFormat="1" applyFont="1" applyFill="1" applyBorder="1" applyAlignment="1" applyProtection="1">
      <alignment horizontal="center"/>
    </xf>
    <xf numFmtId="0" fontId="56" fillId="4" borderId="0" xfId="0" applyFont="1" applyFill="1" applyBorder="1" applyProtection="1"/>
    <xf numFmtId="0" fontId="54" fillId="4" borderId="0" xfId="0" applyNumberFormat="1" applyFont="1" applyFill="1" applyBorder="1" applyAlignment="1" applyProtection="1">
      <alignment horizontal="center"/>
    </xf>
    <xf numFmtId="0" fontId="55" fillId="4" borderId="0" xfId="0" applyFont="1" applyFill="1" applyBorder="1" applyAlignment="1" applyProtection="1">
      <alignment horizontal="right"/>
    </xf>
    <xf numFmtId="166" fontId="54" fillId="4" borderId="0" xfId="0" applyNumberFormat="1" applyFont="1" applyFill="1" applyBorder="1" applyAlignment="1" applyProtection="1">
      <alignment horizontal="center"/>
    </xf>
    <xf numFmtId="0" fontId="54" fillId="4" borderId="0" xfId="0" applyFont="1" applyFill="1" applyBorder="1" applyAlignment="1" applyProtection="1">
      <alignment horizontal="center"/>
    </xf>
    <xf numFmtId="0" fontId="11" fillId="7" borderId="14" xfId="0" applyNumberFormat="1" applyFont="1" applyFill="1" applyBorder="1" applyAlignment="1" applyProtection="1">
      <alignment horizontal="center"/>
    </xf>
    <xf numFmtId="1" fontId="11" fillId="7" borderId="14" xfId="0" applyNumberFormat="1" applyFont="1" applyFill="1" applyBorder="1" applyAlignment="1" applyProtection="1">
      <alignment horizontal="center"/>
    </xf>
    <xf numFmtId="165" fontId="7" fillId="9" borderId="14" xfId="3" applyNumberFormat="1" applyFont="1" applyFill="1" applyBorder="1" applyProtection="1"/>
    <xf numFmtId="165" fontId="9" fillId="9" borderId="14" xfId="0" applyNumberFormat="1" applyFont="1" applyFill="1" applyBorder="1" applyAlignment="1" applyProtection="1">
      <alignment horizontal="left"/>
    </xf>
    <xf numFmtId="0" fontId="9" fillId="4" borderId="14" xfId="0" applyFont="1" applyFill="1" applyBorder="1" applyProtection="1">
      <protection locked="0"/>
    </xf>
    <xf numFmtId="0" fontId="6" fillId="3" borderId="14" xfId="0" quotePrefix="1" applyFont="1" applyFill="1" applyBorder="1" applyAlignment="1" applyProtection="1">
      <alignment horizontal="left"/>
    </xf>
    <xf numFmtId="0" fontId="6" fillId="3" borderId="14" xfId="0" quotePrefix="1" applyFont="1" applyFill="1" applyBorder="1" applyProtection="1"/>
    <xf numFmtId="0" fontId="9" fillId="3" borderId="0" xfId="0" applyFont="1" applyFill="1" applyProtection="1"/>
    <xf numFmtId="0" fontId="45" fillId="4" borderId="5" xfId="0" applyFont="1" applyFill="1" applyBorder="1" applyProtection="1"/>
    <xf numFmtId="0" fontId="45" fillId="4" borderId="0" xfId="0" applyFont="1" applyFill="1" applyBorder="1" applyProtection="1"/>
    <xf numFmtId="0" fontId="57" fillId="4" borderId="0" xfId="0" applyFont="1" applyFill="1" applyBorder="1" applyProtection="1"/>
    <xf numFmtId="0" fontId="45" fillId="3" borderId="11" xfId="0" applyFont="1" applyFill="1" applyBorder="1" applyProtection="1"/>
    <xf numFmtId="0" fontId="44" fillId="3" borderId="14" xfId="0" applyFont="1" applyFill="1" applyBorder="1" applyProtection="1"/>
    <xf numFmtId="0" fontId="45" fillId="3" borderId="14" xfId="0" applyFont="1" applyFill="1" applyBorder="1" applyProtection="1"/>
    <xf numFmtId="0" fontId="58" fillId="3" borderId="14" xfId="0" applyFont="1" applyFill="1" applyBorder="1" applyProtection="1"/>
    <xf numFmtId="0" fontId="58" fillId="3" borderId="14" xfId="0" applyFont="1" applyFill="1" applyBorder="1" applyAlignment="1" applyProtection="1">
      <alignment horizontal="left"/>
    </xf>
    <xf numFmtId="0" fontId="45" fillId="3" borderId="14" xfId="0" applyFont="1" applyFill="1" applyBorder="1" applyAlignment="1" applyProtection="1">
      <alignment horizontal="left"/>
    </xf>
    <xf numFmtId="0" fontId="45" fillId="3" borderId="17" xfId="0" applyFont="1" applyFill="1" applyBorder="1" applyProtection="1"/>
    <xf numFmtId="0" fontId="44" fillId="3" borderId="14" xfId="0" applyFont="1" applyFill="1" applyBorder="1" applyAlignment="1" applyProtection="1">
      <alignment horizontal="left"/>
    </xf>
    <xf numFmtId="0" fontId="45" fillId="4" borderId="7" xfId="0" applyFont="1" applyFill="1" applyBorder="1" applyProtection="1"/>
    <xf numFmtId="0" fontId="45" fillId="3" borderId="0" xfId="0" applyFont="1" applyFill="1" applyBorder="1" applyProtection="1"/>
    <xf numFmtId="0" fontId="60" fillId="4" borderId="0" xfId="0" applyFont="1" applyFill="1" applyBorder="1" applyAlignment="1" applyProtection="1">
      <alignment horizontal="center"/>
    </xf>
    <xf numFmtId="0" fontId="55" fillId="3" borderId="14" xfId="0" applyFont="1" applyFill="1" applyBorder="1" applyAlignment="1" applyProtection="1">
      <alignment horizontal="center"/>
    </xf>
    <xf numFmtId="0" fontId="53" fillId="3" borderId="14" xfId="0" applyFont="1" applyFill="1" applyBorder="1" applyAlignment="1" applyProtection="1">
      <alignment horizontal="left"/>
    </xf>
    <xf numFmtId="164" fontId="7" fillId="9" borderId="14" xfId="0" applyNumberFormat="1" applyFont="1" applyFill="1" applyBorder="1" applyAlignment="1" applyProtection="1">
      <alignment horizontal="center"/>
    </xf>
    <xf numFmtId="2" fontId="7" fillId="9" borderId="14" xfId="0" applyNumberFormat="1" applyFont="1" applyFill="1" applyBorder="1" applyAlignment="1" applyProtection="1">
      <alignment horizontal="center"/>
    </xf>
    <xf numFmtId="168" fontId="7" fillId="9" borderId="14" xfId="0" applyNumberFormat="1" applyFont="1" applyFill="1" applyBorder="1" applyAlignment="1" applyProtection="1">
      <alignment horizontal="center"/>
    </xf>
    <xf numFmtId="164" fontId="7" fillId="9" borderId="14" xfId="0" applyNumberFormat="1" applyFont="1" applyFill="1" applyBorder="1" applyAlignment="1" applyProtection="1">
      <alignment horizontal="left"/>
    </xf>
    <xf numFmtId="2" fontId="6" fillId="9" borderId="14" xfId="0" applyNumberFormat="1" applyFont="1" applyFill="1" applyBorder="1" applyAlignment="1" applyProtection="1">
      <alignment horizontal="center"/>
    </xf>
    <xf numFmtId="164" fontId="6" fillId="9" borderId="14" xfId="0" applyNumberFormat="1" applyFont="1" applyFill="1" applyBorder="1" applyAlignment="1" applyProtection="1">
      <alignment horizontal="center"/>
    </xf>
    <xf numFmtId="9" fontId="6" fillId="3" borderId="14" xfId="0" applyNumberFormat="1" applyFont="1" applyFill="1" applyBorder="1" applyAlignment="1" applyProtection="1">
      <alignment horizontal="center"/>
    </xf>
    <xf numFmtId="0" fontId="54" fillId="3" borderId="0" xfId="0" applyNumberFormat="1" applyFont="1" applyFill="1" applyBorder="1" applyAlignment="1" applyProtection="1">
      <alignment horizontal="left"/>
    </xf>
    <xf numFmtId="0" fontId="56" fillId="3" borderId="0" xfId="0" applyFont="1" applyFill="1" applyBorder="1" applyProtection="1"/>
    <xf numFmtId="0" fontId="53" fillId="3" borderId="0" xfId="0" applyFont="1" applyFill="1" applyBorder="1" applyProtection="1"/>
    <xf numFmtId="0" fontId="53" fillId="3" borderId="0" xfId="0" applyFont="1" applyFill="1" applyBorder="1" applyAlignment="1" applyProtection="1">
      <alignment horizontal="center"/>
    </xf>
    <xf numFmtId="164" fontId="56" fillId="3" borderId="0" xfId="0" applyNumberFormat="1" applyFont="1" applyFill="1" applyBorder="1" applyAlignment="1" applyProtection="1">
      <alignment horizontal="left"/>
    </xf>
    <xf numFmtId="2" fontId="56" fillId="3" borderId="0" xfId="0" applyNumberFormat="1" applyFont="1" applyFill="1" applyBorder="1" applyAlignment="1" applyProtection="1">
      <alignment horizontal="center"/>
    </xf>
    <xf numFmtId="0" fontId="56" fillId="3" borderId="0" xfId="0" applyFont="1" applyFill="1" applyProtection="1"/>
    <xf numFmtId="164" fontId="56" fillId="3" borderId="0" xfId="0" applyNumberFormat="1" applyFont="1" applyFill="1" applyBorder="1" applyAlignment="1" applyProtection="1">
      <alignment horizontal="center"/>
    </xf>
    <xf numFmtId="0" fontId="9" fillId="3" borderId="0" xfId="0" applyFont="1" applyFill="1" applyBorder="1" applyAlignment="1" applyProtection="1"/>
    <xf numFmtId="0" fontId="6" fillId="4" borderId="0" xfId="0" applyNumberFormat="1" applyFont="1" applyFill="1" applyBorder="1" applyAlignment="1" applyProtection="1">
      <alignment horizontal="right"/>
    </xf>
    <xf numFmtId="0" fontId="56" fillId="4" borderId="4" xfId="0" applyFont="1" applyFill="1" applyBorder="1" applyProtection="1"/>
    <xf numFmtId="0" fontId="55" fillId="4" borderId="0" xfId="0" applyNumberFormat="1" applyFont="1" applyFill="1" applyBorder="1" applyAlignment="1" applyProtection="1">
      <alignment horizontal="left"/>
    </xf>
    <xf numFmtId="0" fontId="55" fillId="4" borderId="0" xfId="0" applyNumberFormat="1" applyFont="1" applyFill="1" applyBorder="1" applyAlignment="1" applyProtection="1">
      <alignment horizontal="center"/>
    </xf>
    <xf numFmtId="0" fontId="55" fillId="4" borderId="0" xfId="0" applyNumberFormat="1" applyFont="1" applyFill="1" applyBorder="1" applyAlignment="1" applyProtection="1">
      <alignment horizontal="right"/>
    </xf>
    <xf numFmtId="171" fontId="55" fillId="4" borderId="0" xfId="0" applyNumberFormat="1" applyFont="1" applyFill="1" applyBorder="1" applyAlignment="1" applyProtection="1">
      <alignment horizontal="center"/>
    </xf>
    <xf numFmtId="0" fontId="56" fillId="4" borderId="0" xfId="0" applyFont="1" applyFill="1" applyBorder="1" applyAlignment="1" applyProtection="1">
      <alignment horizontal="center"/>
    </xf>
    <xf numFmtId="2" fontId="45" fillId="9" borderId="14" xfId="0" applyNumberFormat="1" applyFont="1" applyFill="1" applyBorder="1" applyAlignment="1" applyProtection="1">
      <alignment horizontal="center"/>
    </xf>
    <xf numFmtId="164" fontId="45" fillId="9" borderId="14" xfId="0" applyNumberFormat="1" applyFont="1" applyFill="1" applyBorder="1" applyProtection="1"/>
    <xf numFmtId="0" fontId="53" fillId="4" borderId="0" xfId="0" applyFont="1" applyFill="1" applyBorder="1" applyProtection="1"/>
    <xf numFmtId="0" fontId="56" fillId="4" borderId="0" xfId="0" applyFont="1" applyFill="1" applyBorder="1" applyAlignment="1" applyProtection="1">
      <alignment horizontal="left"/>
    </xf>
    <xf numFmtId="0" fontId="61" fillId="4" borderId="0" xfId="0" applyFont="1" applyFill="1" applyBorder="1" applyAlignment="1" applyProtection="1">
      <alignment horizontal="center"/>
    </xf>
    <xf numFmtId="0" fontId="61" fillId="4" borderId="0" xfId="0" applyFont="1" applyFill="1" applyBorder="1" applyProtection="1"/>
    <xf numFmtId="0" fontId="53" fillId="4" borderId="0" xfId="0" applyFont="1" applyFill="1" applyBorder="1" applyAlignment="1" applyProtection="1">
      <alignment horizontal="left"/>
    </xf>
    <xf numFmtId="0" fontId="53" fillId="3" borderId="11" xfId="0" applyFont="1" applyFill="1" applyBorder="1" applyAlignment="1" applyProtection="1">
      <alignment horizontal="left"/>
    </xf>
    <xf numFmtId="0" fontId="56" fillId="3" borderId="11" xfId="0" applyFont="1" applyFill="1" applyBorder="1" applyProtection="1"/>
    <xf numFmtId="0" fontId="56" fillId="3" borderId="11" xfId="0" applyFont="1" applyFill="1" applyBorder="1" applyAlignment="1" applyProtection="1">
      <alignment horizontal="center"/>
    </xf>
    <xf numFmtId="164" fontId="53" fillId="3" borderId="11" xfId="0" applyNumberFormat="1" applyFont="1" applyFill="1" applyBorder="1" applyAlignment="1" applyProtection="1">
      <alignment horizontal="center"/>
    </xf>
    <xf numFmtId="166" fontId="53" fillId="3" borderId="11" xfId="0" applyNumberFormat="1" applyFont="1" applyFill="1" applyBorder="1" applyAlignment="1" applyProtection="1">
      <alignment horizontal="center"/>
    </xf>
    <xf numFmtId="0" fontId="56" fillId="3" borderId="14" xfId="0" applyFont="1" applyFill="1" applyBorder="1" applyProtection="1"/>
    <xf numFmtId="0" fontId="53" fillId="3" borderId="14" xfId="0" applyFont="1" applyFill="1" applyBorder="1" applyAlignment="1" applyProtection="1">
      <alignment horizontal="center"/>
    </xf>
    <xf numFmtId="164" fontId="53" fillId="3" borderId="14" xfId="0" applyNumberFormat="1" applyFont="1" applyFill="1" applyBorder="1" applyAlignment="1" applyProtection="1">
      <alignment horizontal="center"/>
    </xf>
    <xf numFmtId="166" fontId="53" fillId="3" borderId="14" xfId="0" applyNumberFormat="1" applyFont="1" applyFill="1" applyBorder="1" applyAlignment="1" applyProtection="1">
      <alignment horizontal="center"/>
    </xf>
    <xf numFmtId="2" fontId="9" fillId="7" borderId="14" xfId="0" applyNumberFormat="1" applyFont="1" applyFill="1" applyBorder="1" applyAlignment="1" applyProtection="1">
      <alignment horizontal="center"/>
    </xf>
    <xf numFmtId="164" fontId="44" fillId="7" borderId="14" xfId="0" applyNumberFormat="1" applyFont="1" applyFill="1" applyBorder="1" applyAlignment="1" applyProtection="1">
      <alignment horizontal="center"/>
    </xf>
    <xf numFmtId="2" fontId="45" fillId="7" borderId="14" xfId="0" applyNumberFormat="1" applyFont="1" applyFill="1" applyBorder="1" applyAlignment="1" applyProtection="1">
      <alignment horizontal="center"/>
    </xf>
    <xf numFmtId="2" fontId="9" fillId="9" borderId="14" xfId="0" applyNumberFormat="1" applyFont="1" applyFill="1" applyBorder="1" applyAlignment="1" applyProtection="1">
      <alignment horizontal="center"/>
    </xf>
    <xf numFmtId="0" fontId="55" fillId="4" borderId="0" xfId="0" applyFont="1" applyFill="1" applyBorder="1" applyAlignment="1" applyProtection="1"/>
    <xf numFmtId="0" fontId="53" fillId="4" borderId="0" xfId="0" applyNumberFormat="1" applyFont="1" applyFill="1" applyBorder="1" applyAlignment="1" applyProtection="1">
      <alignment horizontal="center"/>
    </xf>
    <xf numFmtId="164" fontId="53" fillId="3" borderId="0" xfId="0" applyNumberFormat="1" applyFont="1" applyFill="1" applyBorder="1" applyAlignment="1" applyProtection="1">
      <alignment horizontal="center"/>
    </xf>
    <xf numFmtId="164" fontId="53" fillId="3" borderId="0" xfId="0" applyNumberFormat="1" applyFont="1" applyFill="1" applyBorder="1" applyAlignment="1" applyProtection="1">
      <alignment horizontal="left"/>
    </xf>
    <xf numFmtId="164" fontId="53" fillId="3" borderId="0" xfId="0" applyNumberFormat="1" applyFont="1" applyFill="1" applyBorder="1" applyProtection="1"/>
    <xf numFmtId="2" fontId="53" fillId="3" borderId="0" xfId="0" applyNumberFormat="1" applyFont="1" applyFill="1" applyBorder="1" applyAlignment="1" applyProtection="1">
      <alignment horizontal="center"/>
    </xf>
    <xf numFmtId="165" fontId="53" fillId="3" borderId="0" xfId="0" applyNumberFormat="1" applyFont="1" applyFill="1" applyBorder="1" applyAlignment="1" applyProtection="1">
      <alignment horizontal="left"/>
    </xf>
    <xf numFmtId="2" fontId="53" fillId="3" borderId="0" xfId="0" applyNumberFormat="1" applyFont="1" applyFill="1" applyBorder="1" applyProtection="1"/>
    <xf numFmtId="165" fontId="53" fillId="3" borderId="0" xfId="0" applyNumberFormat="1" applyFont="1" applyFill="1" applyBorder="1" applyProtection="1"/>
    <xf numFmtId="2" fontId="9" fillId="7" borderId="11" xfId="0" applyNumberFormat="1" applyFont="1" applyFill="1" applyBorder="1" applyAlignment="1" applyProtection="1">
      <alignment horizontal="center"/>
    </xf>
    <xf numFmtId="164" fontId="7" fillId="7" borderId="11" xfId="0" applyNumberFormat="1" applyFont="1" applyFill="1" applyBorder="1" applyAlignment="1" applyProtection="1">
      <alignment horizontal="left"/>
    </xf>
    <xf numFmtId="164" fontId="9" fillId="7" borderId="14" xfId="0" applyNumberFormat="1" applyFont="1" applyFill="1" applyBorder="1" applyAlignment="1" applyProtection="1">
      <alignment horizontal="left"/>
    </xf>
    <xf numFmtId="0" fontId="6" fillId="7" borderId="14" xfId="0" applyNumberFormat="1" applyFont="1" applyFill="1" applyBorder="1" applyAlignment="1" applyProtection="1">
      <alignment horizontal="center"/>
    </xf>
    <xf numFmtId="2" fontId="7" fillId="9" borderId="17" xfId="0" applyNumberFormat="1" applyFont="1" applyFill="1" applyBorder="1" applyAlignment="1" applyProtection="1">
      <alignment horizontal="center"/>
    </xf>
    <xf numFmtId="164" fontId="7" fillId="9" borderId="17" xfId="0" applyNumberFormat="1" applyFont="1" applyFill="1" applyBorder="1" applyAlignment="1" applyProtection="1">
      <alignment horizontal="left"/>
    </xf>
    <xf numFmtId="164" fontId="16" fillId="9" borderId="14" xfId="0" applyNumberFormat="1" applyFont="1" applyFill="1" applyBorder="1" applyAlignment="1" applyProtection="1">
      <alignment horizontal="left"/>
    </xf>
    <xf numFmtId="164" fontId="6" fillId="9" borderId="14" xfId="0" applyNumberFormat="1" applyFont="1" applyFill="1" applyBorder="1" applyAlignment="1" applyProtection="1">
      <alignment horizontal="left"/>
    </xf>
    <xf numFmtId="164" fontId="9" fillId="9" borderId="14" xfId="0" applyNumberFormat="1" applyFont="1" applyFill="1" applyBorder="1" applyAlignment="1" applyProtection="1">
      <alignment horizontal="left"/>
      <protection locked="0"/>
    </xf>
    <xf numFmtId="164" fontId="9" fillId="9" borderId="14" xfId="0" applyNumberFormat="1" applyFont="1" applyFill="1" applyBorder="1" applyAlignment="1" applyProtection="1">
      <alignment horizontal="left"/>
    </xf>
    <xf numFmtId="0" fontId="54" fillId="3" borderId="0" xfId="0" applyFont="1" applyFill="1" applyBorder="1" applyAlignment="1" applyProtection="1">
      <alignment horizontal="center"/>
    </xf>
    <xf numFmtId="0" fontId="7" fillId="0" borderId="0" xfId="0" applyFont="1" applyFill="1" applyAlignment="1" applyProtection="1">
      <alignment horizontal="left"/>
    </xf>
    <xf numFmtId="0" fontId="9" fillId="0" borderId="0" xfId="0" applyFont="1" applyFill="1" applyBorder="1" applyAlignment="1" applyProtection="1"/>
    <xf numFmtId="3" fontId="9" fillId="0" borderId="0" xfId="0" applyNumberFormat="1" applyFont="1" applyFill="1" applyBorder="1" applyAlignment="1" applyProtection="1">
      <alignment horizontal="left"/>
    </xf>
    <xf numFmtId="0" fontId="9" fillId="0" borderId="0" xfId="0"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4" fontId="9"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xf>
    <xf numFmtId="166" fontId="16" fillId="4" borderId="0" xfId="0" applyNumberFormat="1" applyFont="1" applyFill="1" applyBorder="1" applyAlignment="1" applyProtection="1">
      <alignment horizontal="left"/>
    </xf>
    <xf numFmtId="0" fontId="7" fillId="4" borderId="0" xfId="0" applyFont="1" applyFill="1" applyBorder="1" applyProtection="1"/>
    <xf numFmtId="0" fontId="9" fillId="3" borderId="11" xfId="0" applyFont="1" applyFill="1" applyBorder="1" applyAlignment="1" applyProtection="1">
      <alignment horizontal="right"/>
    </xf>
    <xf numFmtId="0" fontId="9" fillId="4" borderId="14" xfId="0" applyNumberFormat="1" applyFont="1" applyFill="1" applyBorder="1" applyProtection="1">
      <protection locked="0"/>
    </xf>
    <xf numFmtId="1" fontId="7" fillId="3" borderId="14" xfId="0" applyNumberFormat="1" applyFont="1" applyFill="1" applyBorder="1" applyProtection="1"/>
    <xf numFmtId="1" fontId="6" fillId="3" borderId="14" xfId="0" applyNumberFormat="1" applyFont="1" applyFill="1" applyBorder="1" applyProtection="1"/>
    <xf numFmtId="1" fontId="7" fillId="3" borderId="14" xfId="0" applyNumberFormat="1" applyFont="1" applyFill="1" applyBorder="1" applyAlignment="1" applyProtection="1">
      <alignment horizontal="left"/>
    </xf>
    <xf numFmtId="1" fontId="9" fillId="3" borderId="14" xfId="0" applyNumberFormat="1" applyFont="1" applyFill="1" applyBorder="1" applyProtection="1"/>
    <xf numFmtId="1" fontId="9" fillId="4" borderId="14" xfId="0" applyNumberFormat="1" applyFont="1" applyFill="1" applyBorder="1" applyProtection="1">
      <protection locked="0"/>
    </xf>
    <xf numFmtId="1" fontId="9" fillId="4" borderId="14" xfId="0" applyNumberFormat="1" applyFont="1" applyFill="1" applyBorder="1" applyAlignment="1" applyProtection="1">
      <alignment horizontal="left"/>
      <protection locked="0"/>
    </xf>
    <xf numFmtId="1" fontId="54" fillId="4" borderId="0" xfId="0" applyNumberFormat="1" applyFont="1" applyFill="1" applyBorder="1" applyAlignment="1" applyProtection="1">
      <alignment horizontal="center"/>
    </xf>
    <xf numFmtId="0" fontId="54" fillId="4" borderId="0" xfId="0" quotePrefix="1" applyNumberFormat="1" applyFont="1" applyFill="1" applyBorder="1" applyAlignment="1" applyProtection="1">
      <alignment horizontal="center"/>
    </xf>
    <xf numFmtId="1" fontId="54" fillId="4" borderId="0" xfId="0" quotePrefix="1" applyNumberFormat="1" applyFont="1" applyFill="1" applyBorder="1" applyAlignment="1" applyProtection="1">
      <alignment horizontal="center"/>
    </xf>
    <xf numFmtId="1" fontId="53" fillId="3" borderId="14" xfId="0" applyNumberFormat="1" applyFont="1" applyFill="1" applyBorder="1" applyProtection="1"/>
    <xf numFmtId="0" fontId="55" fillId="3" borderId="0" xfId="0" applyNumberFormat="1" applyFont="1" applyFill="1" applyBorder="1" applyAlignment="1" applyProtection="1">
      <alignment horizontal="right"/>
    </xf>
    <xf numFmtId="0" fontId="54" fillId="3" borderId="0" xfId="0" applyFont="1" applyFill="1" applyBorder="1" applyAlignment="1" applyProtection="1">
      <alignment horizontal="right"/>
    </xf>
    <xf numFmtId="166" fontId="56" fillId="3" borderId="0" xfId="0" applyNumberFormat="1" applyFont="1" applyFill="1" applyBorder="1" applyProtection="1"/>
    <xf numFmtId="0" fontId="56" fillId="3" borderId="0" xfId="0" applyFont="1" applyFill="1" applyBorder="1" applyAlignment="1" applyProtection="1">
      <alignment horizontal="left"/>
    </xf>
    <xf numFmtId="166" fontId="53" fillId="3" borderId="0" xfId="0" applyNumberFormat="1" applyFont="1" applyFill="1" applyBorder="1" applyProtection="1"/>
    <xf numFmtId="0" fontId="55" fillId="3" borderId="0" xfId="0" applyFont="1" applyFill="1" applyBorder="1" applyAlignment="1" applyProtection="1">
      <alignment horizontal="right"/>
    </xf>
    <xf numFmtId="0" fontId="55" fillId="3" borderId="0" xfId="0" applyFont="1" applyFill="1" applyBorder="1" applyAlignment="1" applyProtection="1">
      <alignment horizontal="left"/>
    </xf>
    <xf numFmtId="0" fontId="53" fillId="3" borderId="0" xfId="0" applyFont="1" applyFill="1" applyBorder="1" applyAlignment="1" applyProtection="1">
      <alignment horizontal="right"/>
    </xf>
    <xf numFmtId="166" fontId="7" fillId="9" borderId="14" xfId="3" applyNumberFormat="1" applyFont="1" applyFill="1" applyBorder="1" applyProtection="1"/>
    <xf numFmtId="166" fontId="7" fillId="9" borderId="14" xfId="0" applyNumberFormat="1" applyFont="1" applyFill="1" applyBorder="1" applyProtection="1"/>
    <xf numFmtId="164" fontId="7" fillId="9" borderId="14" xfId="0" applyNumberFormat="1" applyFont="1" applyFill="1" applyBorder="1" applyProtection="1"/>
    <xf numFmtId="164" fontId="7" fillId="9" borderId="14" xfId="3" applyNumberFormat="1" applyFont="1" applyFill="1" applyBorder="1" applyAlignment="1" applyProtection="1">
      <alignment horizontal="left"/>
    </xf>
    <xf numFmtId="164" fontId="16" fillId="9" borderId="14" xfId="3" applyNumberFormat="1" applyFont="1" applyFill="1" applyBorder="1" applyAlignment="1" applyProtection="1">
      <alignment horizontal="left"/>
    </xf>
    <xf numFmtId="164" fontId="6" fillId="9" borderId="14" xfId="3" applyNumberFormat="1" applyFont="1" applyFill="1" applyBorder="1" applyAlignment="1" applyProtection="1">
      <alignment horizontal="left"/>
    </xf>
    <xf numFmtId="164" fontId="16" fillId="9" borderId="14" xfId="0" applyNumberFormat="1" applyFont="1" applyFill="1" applyBorder="1" applyProtection="1"/>
    <xf numFmtId="166" fontId="11" fillId="7" borderId="14" xfId="3" applyNumberFormat="1" applyFont="1" applyFill="1" applyBorder="1" applyAlignment="1" applyProtection="1">
      <alignment horizontal="left"/>
    </xf>
    <xf numFmtId="164" fontId="11" fillId="7" borderId="14" xfId="0" applyNumberFormat="1" applyFont="1" applyFill="1" applyBorder="1" applyProtection="1"/>
    <xf numFmtId="164" fontId="11" fillId="7" borderId="14" xfId="0" applyNumberFormat="1" applyFont="1" applyFill="1" applyBorder="1" applyAlignment="1" applyProtection="1">
      <alignment horizontal="right"/>
    </xf>
    <xf numFmtId="164" fontId="11" fillId="7" borderId="14" xfId="0" applyNumberFormat="1" applyFont="1" applyFill="1" applyBorder="1" applyAlignment="1" applyProtection="1">
      <alignment horizontal="left"/>
    </xf>
    <xf numFmtId="166" fontId="11" fillId="7" borderId="14" xfId="3" applyNumberFormat="1" applyFont="1" applyFill="1" applyBorder="1" applyProtection="1"/>
    <xf numFmtId="164" fontId="11" fillId="7" borderId="14" xfId="3" applyNumberFormat="1" applyFont="1" applyFill="1" applyBorder="1" applyAlignment="1" applyProtection="1">
      <alignment horizontal="left"/>
    </xf>
    <xf numFmtId="0" fontId="56" fillId="4" borderId="1" xfId="0" applyFont="1" applyFill="1" applyBorder="1" applyProtection="1"/>
    <xf numFmtId="0" fontId="56" fillId="3" borderId="13" xfId="0" applyFont="1" applyFill="1" applyBorder="1" applyProtection="1"/>
    <xf numFmtId="0" fontId="54" fillId="3" borderId="14" xfId="0" applyFont="1" applyFill="1" applyBorder="1" applyProtection="1"/>
    <xf numFmtId="0" fontId="53" fillId="3" borderId="14" xfId="0" applyFont="1" applyFill="1" applyBorder="1" applyAlignment="1" applyProtection="1">
      <alignment horizontal="right"/>
    </xf>
    <xf numFmtId="164" fontId="53" fillId="3" borderId="14" xfId="0" applyNumberFormat="1" applyFont="1" applyFill="1" applyBorder="1" applyAlignment="1" applyProtection="1">
      <alignment horizontal="right"/>
    </xf>
    <xf numFmtId="164" fontId="53" fillId="3" borderId="15" xfId="3" applyNumberFormat="1" applyFont="1" applyFill="1" applyBorder="1" applyAlignment="1" applyProtection="1">
      <alignment horizontal="left"/>
    </xf>
    <xf numFmtId="0" fontId="56" fillId="4" borderId="2" xfId="0" applyFont="1" applyFill="1" applyBorder="1" applyProtection="1"/>
    <xf numFmtId="0" fontId="55" fillId="3" borderId="14" xfId="0" applyFont="1" applyFill="1" applyBorder="1" applyProtection="1"/>
    <xf numFmtId="0" fontId="54" fillId="3" borderId="14" xfId="0" applyFont="1" applyFill="1" applyBorder="1" applyAlignment="1" applyProtection="1">
      <alignment horizontal="right"/>
    </xf>
    <xf numFmtId="164" fontId="55" fillId="3" borderId="14" xfId="3" applyNumberFormat="1" applyFont="1" applyFill="1" applyBorder="1" applyAlignment="1" applyProtection="1">
      <alignment horizontal="left"/>
    </xf>
    <xf numFmtId="164" fontId="55" fillId="3" borderId="14" xfId="0" applyNumberFormat="1" applyFont="1" applyFill="1" applyBorder="1" applyProtection="1"/>
    <xf numFmtId="0" fontId="55" fillId="3" borderId="14" xfId="0" applyFont="1" applyFill="1" applyBorder="1" applyAlignment="1" applyProtection="1">
      <alignment horizontal="left"/>
    </xf>
    <xf numFmtId="0" fontId="55" fillId="3" borderId="14" xfId="0" applyFont="1" applyFill="1" applyBorder="1" applyAlignment="1" applyProtection="1">
      <alignment horizontal="right"/>
    </xf>
    <xf numFmtId="164" fontId="55" fillId="3" borderId="14" xfId="0" applyNumberFormat="1" applyFont="1" applyFill="1" applyBorder="1" applyAlignment="1" applyProtection="1">
      <alignment horizontal="center"/>
    </xf>
    <xf numFmtId="0" fontId="63" fillId="4" borderId="0" xfId="0" applyFont="1" applyFill="1" applyBorder="1" applyProtection="1"/>
    <xf numFmtId="0" fontId="55" fillId="4" borderId="0" xfId="0" applyFont="1" applyFill="1" applyBorder="1" applyAlignment="1" applyProtection="1">
      <alignment horizontal="left"/>
    </xf>
    <xf numFmtId="0" fontId="64" fillId="4" borderId="0" xfId="0" applyFont="1" applyFill="1" applyBorder="1" applyProtection="1"/>
    <xf numFmtId="0" fontId="54" fillId="4" borderId="0" xfId="0" applyFont="1" applyFill="1" applyBorder="1" applyAlignment="1" applyProtection="1">
      <alignment horizontal="left"/>
    </xf>
    <xf numFmtId="0" fontId="56" fillId="4" borderId="0" xfId="0" applyNumberFormat="1" applyFont="1" applyFill="1" applyBorder="1" applyProtection="1"/>
    <xf numFmtId="164" fontId="44" fillId="9" borderId="13" xfId="0" applyNumberFormat="1" applyFont="1" applyFill="1" applyBorder="1" applyAlignment="1" applyProtection="1"/>
    <xf numFmtId="164" fontId="44" fillId="9" borderId="14" xfId="0" applyNumberFormat="1" applyFont="1" applyFill="1" applyBorder="1" applyAlignment="1" applyProtection="1"/>
    <xf numFmtId="164" fontId="9" fillId="7" borderId="14" xfId="0" applyNumberFormat="1" applyFont="1" applyFill="1" applyBorder="1" applyAlignment="1" applyProtection="1"/>
    <xf numFmtId="164" fontId="9" fillId="7" borderId="13" xfId="0" applyNumberFormat="1" applyFont="1" applyFill="1" applyBorder="1" applyProtection="1"/>
    <xf numFmtId="0" fontId="55" fillId="4" borderId="1" xfId="0" applyFont="1" applyFill="1" applyBorder="1" applyAlignment="1" applyProtection="1">
      <alignment horizontal="center"/>
    </xf>
    <xf numFmtId="0" fontId="55" fillId="4" borderId="0" xfId="0" applyFont="1" applyFill="1" applyBorder="1" applyAlignment="1" applyProtection="1">
      <alignment horizontal="center"/>
    </xf>
    <xf numFmtId="1" fontId="55" fillId="4" borderId="0" xfId="0" quotePrefix="1" applyNumberFormat="1" applyFont="1" applyFill="1" applyBorder="1" applyAlignment="1" applyProtection="1">
      <alignment horizontal="center"/>
    </xf>
    <xf numFmtId="1" fontId="55" fillId="4" borderId="0" xfId="0" applyNumberFormat="1" applyFont="1" applyFill="1" applyBorder="1" applyAlignment="1" applyProtection="1">
      <alignment horizontal="center"/>
    </xf>
    <xf numFmtId="0" fontId="55" fillId="4" borderId="2" xfId="0" applyFont="1" applyFill="1" applyBorder="1" applyAlignment="1" applyProtection="1">
      <alignment horizontal="center"/>
    </xf>
    <xf numFmtId="0" fontId="55" fillId="3" borderId="0" xfId="0" applyFont="1" applyFill="1" applyBorder="1" applyAlignment="1" applyProtection="1">
      <alignment horizontal="center"/>
    </xf>
    <xf numFmtId="164" fontId="11" fillId="7" borderId="14" xfId="0" applyNumberFormat="1" applyFont="1" applyFill="1" applyBorder="1" applyAlignment="1" applyProtection="1">
      <alignment horizontal="center"/>
    </xf>
    <xf numFmtId="0" fontId="58" fillId="4" borderId="0" xfId="0" applyNumberFormat="1" applyFont="1" applyFill="1" applyBorder="1" applyAlignment="1" applyProtection="1">
      <alignment horizontal="right"/>
    </xf>
    <xf numFmtId="164" fontId="9" fillId="7" borderId="14" xfId="0" applyNumberFormat="1" applyFont="1" applyFill="1" applyBorder="1" applyProtection="1"/>
    <xf numFmtId="164" fontId="9" fillId="7" borderId="14" xfId="0" applyNumberFormat="1" applyFont="1" applyFill="1" applyBorder="1" applyAlignment="1" applyProtection="1">
      <alignment horizontal="center"/>
    </xf>
    <xf numFmtId="164" fontId="44" fillId="9" borderId="14" xfId="0" applyNumberFormat="1" applyFont="1" applyFill="1" applyBorder="1" applyAlignment="1" applyProtection="1">
      <alignment horizontal="center"/>
    </xf>
    <xf numFmtId="164" fontId="59" fillId="9" borderId="14" xfId="0" applyNumberFormat="1" applyFont="1" applyFill="1" applyBorder="1" applyAlignment="1" applyProtection="1">
      <alignment horizontal="center"/>
    </xf>
    <xf numFmtId="164" fontId="44" fillId="9" borderId="14" xfId="0" applyNumberFormat="1" applyFont="1" applyFill="1" applyBorder="1" applyProtection="1"/>
    <xf numFmtId="0" fontId="58" fillId="3" borderId="14" xfId="0" applyNumberFormat="1" applyFont="1" applyFill="1" applyBorder="1" applyAlignment="1" applyProtection="1">
      <alignment horizontal="left"/>
    </xf>
    <xf numFmtId="0" fontId="45" fillId="3" borderId="14" xfId="0" applyNumberFormat="1" applyFont="1" applyFill="1" applyBorder="1" applyAlignment="1" applyProtection="1">
      <alignment horizontal="left"/>
    </xf>
    <xf numFmtId="0" fontId="58" fillId="3" borderId="14" xfId="0" applyFont="1" applyFill="1" applyBorder="1" applyAlignment="1" applyProtection="1">
      <alignment horizontal="right"/>
    </xf>
    <xf numFmtId="164" fontId="9" fillId="7" borderId="14" xfId="3" applyNumberFormat="1" applyFont="1" applyFill="1" applyBorder="1" applyAlignment="1" applyProtection="1">
      <alignment horizontal="left"/>
    </xf>
    <xf numFmtId="164" fontId="6" fillId="9" borderId="14" xfId="0" applyNumberFormat="1" applyFont="1" applyFill="1" applyBorder="1" applyProtection="1"/>
    <xf numFmtId="1" fontId="9" fillId="7" borderId="14" xfId="0" applyNumberFormat="1" applyFont="1" applyFill="1" applyBorder="1" applyAlignment="1" applyProtection="1">
      <alignment horizontal="left"/>
    </xf>
    <xf numFmtId="1" fontId="9" fillId="7" borderId="14" xfId="0" applyNumberFormat="1" applyFont="1" applyFill="1" applyBorder="1" applyAlignment="1" applyProtection="1">
      <alignment horizontal="center"/>
    </xf>
    <xf numFmtId="170" fontId="9" fillId="7" borderId="14" xfId="0" applyNumberFormat="1" applyFont="1" applyFill="1" applyBorder="1" applyAlignment="1" applyProtection="1">
      <alignment horizontal="left"/>
    </xf>
    <xf numFmtId="0" fontId="9" fillId="7" borderId="14" xfId="0" applyFont="1" applyFill="1" applyBorder="1" applyAlignment="1" applyProtection="1">
      <alignment horizontal="center"/>
    </xf>
    <xf numFmtId="4" fontId="9" fillId="7" borderId="14" xfId="0" applyNumberFormat="1" applyFont="1" applyFill="1" applyBorder="1" applyAlignment="1" applyProtection="1">
      <alignment horizontal="center"/>
    </xf>
    <xf numFmtId="164" fontId="9" fillId="7" borderId="14" xfId="0" quotePrefix="1" applyNumberFormat="1" applyFont="1" applyFill="1" applyBorder="1" applyAlignment="1" applyProtection="1">
      <alignment horizontal="center"/>
    </xf>
    <xf numFmtId="0" fontId="55" fillId="4" borderId="0" xfId="0" applyFont="1" applyFill="1" applyBorder="1" applyProtection="1"/>
    <xf numFmtId="0" fontId="56" fillId="4" borderId="0" xfId="0" quotePrefix="1" applyFont="1" applyFill="1" applyBorder="1" applyProtection="1"/>
    <xf numFmtId="2" fontId="55" fillId="4" borderId="0" xfId="0" applyNumberFormat="1" applyFont="1" applyFill="1" applyBorder="1" applyAlignment="1" applyProtection="1">
      <alignment horizontal="center"/>
    </xf>
    <xf numFmtId="0" fontId="56" fillId="4" borderId="0" xfId="0" quotePrefix="1" applyNumberFormat="1" applyFont="1" applyFill="1" applyBorder="1" applyAlignment="1" applyProtection="1">
      <alignment horizontal="center"/>
    </xf>
    <xf numFmtId="0" fontId="66" fillId="0" borderId="0" xfId="0" applyFont="1" applyFill="1" applyAlignment="1" applyProtection="1">
      <alignment horizontal="left"/>
    </xf>
    <xf numFmtId="0" fontId="66" fillId="0" borderId="0" xfId="0" applyFont="1" applyFill="1" applyBorder="1" applyAlignment="1" applyProtection="1">
      <alignment horizontal="left"/>
    </xf>
    <xf numFmtId="0" fontId="67" fillId="0" borderId="0" xfId="0" applyFont="1" applyFill="1" applyBorder="1" applyAlignment="1" applyProtection="1">
      <alignment horizontal="left"/>
    </xf>
    <xf numFmtId="164" fontId="11" fillId="10" borderId="14" xfId="0" applyNumberFormat="1" applyFont="1" applyFill="1" applyBorder="1" applyAlignment="1" applyProtection="1">
      <alignment horizontal="left"/>
    </xf>
    <xf numFmtId="2" fontId="11" fillId="10" borderId="14" xfId="0" applyNumberFormat="1" applyFont="1" applyFill="1" applyBorder="1" applyAlignment="1" applyProtection="1">
      <alignment horizontal="center"/>
    </xf>
    <xf numFmtId="164" fontId="11" fillId="10" borderId="14" xfId="0" applyNumberFormat="1" applyFont="1" applyFill="1" applyBorder="1" applyAlignment="1" applyProtection="1">
      <alignment horizontal="center"/>
    </xf>
    <xf numFmtId="174" fontId="11" fillId="10" borderId="14" xfId="0" applyNumberFormat="1" applyFont="1" applyFill="1" applyBorder="1" applyAlignment="1" applyProtection="1">
      <alignment horizontal="center"/>
    </xf>
    <xf numFmtId="1" fontId="11" fillId="10" borderId="14" xfId="0" applyNumberFormat="1" applyFont="1" applyFill="1" applyBorder="1" applyAlignment="1" applyProtection="1">
      <alignment horizontal="center"/>
    </xf>
    <xf numFmtId="169" fontId="11" fillId="10" borderId="14" xfId="0" applyNumberFormat="1" applyFont="1" applyFill="1" applyBorder="1" applyAlignment="1" applyProtection="1">
      <alignment horizontal="center"/>
    </xf>
    <xf numFmtId="1" fontId="56" fillId="10" borderId="0" xfId="0" applyNumberFormat="1" applyFont="1" applyFill="1" applyBorder="1" applyAlignment="1" applyProtection="1">
      <alignment horizontal="center"/>
    </xf>
    <xf numFmtId="0" fontId="68" fillId="3" borderId="0" xfId="0" applyFont="1" applyFill="1" applyBorder="1" applyAlignment="1" applyProtection="1">
      <alignment horizontal="center"/>
    </xf>
    <xf numFmtId="0" fontId="55" fillId="3" borderId="0" xfId="0" applyFont="1" applyFill="1" applyBorder="1" applyAlignment="1" applyProtection="1">
      <alignment horizontal="left" indent="2"/>
    </xf>
    <xf numFmtId="0" fontId="9" fillId="4" borderId="0" xfId="0" applyFont="1" applyFill="1" applyAlignment="1">
      <alignment horizontal="center"/>
    </xf>
    <xf numFmtId="169" fontId="9" fillId="4" borderId="0" xfId="0" applyNumberFormat="1" applyFont="1" applyFill="1" applyAlignment="1">
      <alignment horizontal="center"/>
    </xf>
    <xf numFmtId="0" fontId="69" fillId="4" borderId="0" xfId="0" applyFont="1" applyFill="1"/>
    <xf numFmtId="10" fontId="66" fillId="0" borderId="0" xfId="0" applyNumberFormat="1" applyFont="1" applyProtection="1">
      <protection locked="0"/>
    </xf>
    <xf numFmtId="166" fontId="11" fillId="7" borderId="14" xfId="0" applyNumberFormat="1" applyFont="1" applyFill="1" applyBorder="1" applyAlignment="1" applyProtection="1">
      <alignment horizontal="left"/>
    </xf>
    <xf numFmtId="177" fontId="33" fillId="4" borderId="0" xfId="0" applyNumberFormat="1" applyFont="1" applyFill="1" applyAlignment="1">
      <alignment horizontal="left"/>
    </xf>
    <xf numFmtId="0" fontId="9" fillId="0" borderId="0" xfId="0" applyFont="1" applyAlignment="1" applyProtection="1">
      <alignment horizontal="right"/>
    </xf>
    <xf numFmtId="165" fontId="9" fillId="10" borderId="0" xfId="0" applyNumberFormat="1" applyFont="1" applyFill="1" applyBorder="1" applyAlignment="1" applyProtection="1">
      <alignment horizontal="left"/>
      <protection locked="0"/>
    </xf>
    <xf numFmtId="165" fontId="9" fillId="10" borderId="0" xfId="0" applyNumberFormat="1" applyFont="1" applyFill="1" applyBorder="1" applyProtection="1">
      <protection locked="0"/>
    </xf>
    <xf numFmtId="164" fontId="9" fillId="10" borderId="0" xfId="0" applyNumberFormat="1" applyFont="1" applyFill="1" applyBorder="1" applyAlignment="1" applyProtection="1">
      <alignment horizontal="left"/>
      <protection locked="0"/>
    </xf>
    <xf numFmtId="164" fontId="9" fillId="11" borderId="0" xfId="0" applyNumberFormat="1" applyFont="1" applyFill="1" applyBorder="1" applyAlignment="1" applyProtection="1">
      <alignment horizontal="center"/>
      <protection locked="0"/>
    </xf>
    <xf numFmtId="166" fontId="9" fillId="11" borderId="0" xfId="0" applyNumberFormat="1" applyFont="1" applyFill="1" applyBorder="1" applyProtection="1">
      <protection locked="0"/>
    </xf>
    <xf numFmtId="165" fontId="9" fillId="11" borderId="0" xfId="0" applyNumberFormat="1" applyFont="1" applyFill="1" applyBorder="1" applyProtection="1">
      <protection locked="0"/>
    </xf>
    <xf numFmtId="166" fontId="11" fillId="4" borderId="15" xfId="0" applyNumberFormat="1" applyFont="1" applyFill="1" applyBorder="1" applyAlignment="1" applyProtection="1">
      <alignment horizontal="left"/>
      <protection locked="0"/>
    </xf>
    <xf numFmtId="0" fontId="0" fillId="0" borderId="13" xfId="0" applyBorder="1" applyAlignment="1"/>
    <xf numFmtId="0" fontId="60" fillId="4" borderId="0" xfId="0" applyFont="1" applyFill="1" applyBorder="1" applyAlignment="1" applyProtection="1">
      <alignment horizontal="center"/>
    </xf>
    <xf numFmtId="0" fontId="55" fillId="4" borderId="0" xfId="0" applyFont="1" applyFill="1" applyBorder="1" applyAlignment="1" applyProtection="1">
      <alignment horizontal="center"/>
    </xf>
    <xf numFmtId="0" fontId="61" fillId="4" borderId="0" xfId="0" applyFont="1" applyFill="1" applyBorder="1" applyAlignment="1" applyProtection="1">
      <alignment horizontal="center"/>
    </xf>
    <xf numFmtId="0" fontId="62" fillId="4" borderId="0" xfId="0" applyFont="1" applyFill="1" applyAlignment="1"/>
    <xf numFmtId="0" fontId="54" fillId="4" borderId="0" xfId="0" applyNumberFormat="1" applyFont="1" applyFill="1" applyBorder="1" applyAlignment="1" applyProtection="1">
      <alignment horizontal="center"/>
    </xf>
    <xf numFmtId="0" fontId="55" fillId="4" borderId="0" xfId="0" applyFont="1" applyFill="1" applyBorder="1" applyAlignment="1" applyProtection="1"/>
    <xf numFmtId="0" fontId="55" fillId="4" borderId="0" xfId="0" applyFont="1" applyFill="1" applyBorder="1" applyAlignment="1" applyProtection="1">
      <alignment horizontal="right"/>
    </xf>
    <xf numFmtId="0" fontId="12" fillId="0" borderId="0" xfId="0" applyFont="1" applyFill="1" applyBorder="1" applyAlignment="1" applyProtection="1">
      <alignment horizontal="left"/>
    </xf>
  </cellXfs>
  <cellStyles count="4">
    <cellStyle name="Euro" xfId="1"/>
    <cellStyle name="Procent" xfId="2" builtinId="5"/>
    <cellStyle name="Standaard" xfId="0" builtinId="0"/>
    <cellStyle name="Valuta" xfId="3" builtinId="4"/>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0</c:v>
              </c:pt>
              <c:pt idx="1">
                <c:v>0</c:v>
              </c:pt>
              <c:pt idx="2">
                <c:v>0</c:v>
              </c:pt>
              <c:pt idx="3">
                <c:v>0</c:v>
              </c:pt>
            </c:numLit>
          </c:val>
        </c:ser>
        <c:dLbls>
          <c:showLegendKey val="0"/>
          <c:showVal val="0"/>
          <c:showCatName val="0"/>
          <c:showSerName val="0"/>
          <c:showPercent val="0"/>
          <c:showBubbleSize val="0"/>
        </c:dLbls>
        <c:gapWidth val="150"/>
        <c:axId val="275206544"/>
        <c:axId val="275210352"/>
      </c:barChart>
      <c:catAx>
        <c:axId val="275206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275210352"/>
        <c:crosses val="autoZero"/>
        <c:auto val="1"/>
        <c:lblAlgn val="ctr"/>
        <c:lblOffset val="100"/>
        <c:tickLblSkip val="2"/>
        <c:tickMarkSkip val="2"/>
        <c:noMultiLvlLbl val="0"/>
      </c:catAx>
      <c:valAx>
        <c:axId val="2752103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2752065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477" r="0.7500000000000047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300</c:v>
              </c:pt>
              <c:pt idx="1">
                <c:v>300</c:v>
              </c:pt>
              <c:pt idx="2">
                <c:v>300</c:v>
              </c:pt>
              <c:pt idx="3">
                <c:v>300</c:v>
              </c:pt>
            </c:numLit>
          </c:val>
        </c:ser>
        <c:dLbls>
          <c:showLegendKey val="0"/>
          <c:showVal val="0"/>
          <c:showCatName val="0"/>
          <c:showSerName val="0"/>
          <c:showPercent val="0"/>
          <c:showBubbleSize val="0"/>
        </c:dLbls>
        <c:gapWidth val="150"/>
        <c:axId val="275213072"/>
        <c:axId val="275208720"/>
      </c:barChart>
      <c:catAx>
        <c:axId val="275213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275208720"/>
        <c:crosses val="autoZero"/>
        <c:auto val="1"/>
        <c:lblAlgn val="ctr"/>
        <c:lblOffset val="100"/>
        <c:tickLblSkip val="2"/>
        <c:tickMarkSkip val="2"/>
        <c:noMultiLvlLbl val="0"/>
      </c:catAx>
      <c:valAx>
        <c:axId val="2752087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75213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77" r="0.75000000000000477"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strike="noStrike">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strike="noStrike">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275200560"/>
        <c:axId val="275209808"/>
      </c:barChart>
      <c:catAx>
        <c:axId val="275200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275209808"/>
        <c:crosses val="autoZero"/>
        <c:auto val="1"/>
        <c:lblAlgn val="ctr"/>
        <c:lblOffset val="100"/>
        <c:tickLblSkip val="2"/>
        <c:tickMarkSkip val="2"/>
        <c:noMultiLvlLbl val="0"/>
      </c:catAx>
      <c:valAx>
        <c:axId val="2752098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2752005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477" r="0.75000000000000477"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504825</xdr:colOff>
      <xdr:row>64</xdr:row>
      <xdr:rowOff>0</xdr:rowOff>
    </xdr:from>
    <xdr:to>
      <xdr:col>10</xdr:col>
      <xdr:colOff>0</xdr:colOff>
      <xdr:row>64</xdr:row>
      <xdr:rowOff>0</xdr:rowOff>
    </xdr:to>
    <xdr:graphicFrame macro="">
      <xdr:nvGraphicFramePr>
        <xdr:cNvPr id="88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64</xdr:row>
      <xdr:rowOff>0</xdr:rowOff>
    </xdr:from>
    <xdr:to>
      <xdr:col>9</xdr:col>
      <xdr:colOff>104775</xdr:colOff>
      <xdr:row>64</xdr:row>
      <xdr:rowOff>0</xdr:rowOff>
    </xdr:to>
    <xdr:graphicFrame macro="">
      <xdr:nvGraphicFramePr>
        <xdr:cNvPr id="880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64</xdr:row>
      <xdr:rowOff>0</xdr:rowOff>
    </xdr:from>
    <xdr:to>
      <xdr:col>10</xdr:col>
      <xdr:colOff>0</xdr:colOff>
      <xdr:row>64</xdr:row>
      <xdr:rowOff>0</xdr:rowOff>
    </xdr:to>
    <xdr:graphicFrame macro="">
      <xdr:nvGraphicFramePr>
        <xdr:cNvPr id="880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6349816</xdr:colOff>
      <xdr:row>3</xdr:row>
      <xdr:rowOff>41462</xdr:rowOff>
    </xdr:from>
    <xdr:to>
      <xdr:col>2</xdr:col>
      <xdr:colOff>7749991</xdr:colOff>
      <xdr:row>4</xdr:row>
      <xdr:rowOff>226919</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606241" y="527237"/>
          <a:ext cx="0" cy="423582"/>
        </a:xfrm>
        <a:prstGeom prst="rect">
          <a:avLst/>
        </a:prstGeom>
        <a:noFill/>
        <a:ln w="9525">
          <a:noFill/>
          <a:miter lim="800000"/>
          <a:headEnd/>
          <a:tailEnd/>
        </a:ln>
      </xdr:spPr>
    </xdr:pic>
    <xdr:clientData/>
  </xdr:twoCellAnchor>
  <xdr:twoCellAnchor>
    <xdr:from>
      <xdr:col>18</xdr:col>
      <xdr:colOff>360271</xdr:colOff>
      <xdr:row>3</xdr:row>
      <xdr:rowOff>33056</xdr:rowOff>
    </xdr:from>
    <xdr:to>
      <xdr:col>21</xdr:col>
      <xdr:colOff>137835</xdr:colOff>
      <xdr:row>4</xdr:row>
      <xdr:rowOff>218513</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15114496" y="518831"/>
          <a:ext cx="1387289" cy="42358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30"/>
  <sheetViews>
    <sheetView showGridLines="0" zoomScale="85" zoomScaleNormal="85" workbookViewId="0">
      <selection activeCell="L3" sqref="L3"/>
    </sheetView>
  </sheetViews>
  <sheetFormatPr defaultColWidth="9.140625" defaultRowHeight="12.75" x14ac:dyDescent="0.2"/>
  <cols>
    <col min="1" max="1" width="3.7109375" style="568" customWidth="1"/>
    <col min="2" max="2" width="2.7109375" style="568" customWidth="1"/>
    <col min="3" max="3" width="12.140625" style="568" customWidth="1"/>
    <col min="4" max="12" width="9.140625" style="568"/>
    <col min="13" max="13" width="20" style="568" customWidth="1"/>
    <col min="14" max="14" width="3" style="568" customWidth="1"/>
    <col min="15" max="16384" width="9.140625" style="568"/>
  </cols>
  <sheetData>
    <row r="3" spans="3:12" ht="15" x14ac:dyDescent="0.25">
      <c r="C3" s="920" t="s">
        <v>500</v>
      </c>
      <c r="K3" s="569" t="s">
        <v>6</v>
      </c>
      <c r="L3" s="923">
        <v>42644</v>
      </c>
    </row>
    <row r="5" spans="3:12" x14ac:dyDescent="0.2">
      <c r="C5" s="569"/>
    </row>
    <row r="6" spans="3:12" x14ac:dyDescent="0.2">
      <c r="C6" s="568" t="s">
        <v>219</v>
      </c>
      <c r="G6" s="570" t="s">
        <v>345</v>
      </c>
      <c r="H6" s="571" t="s">
        <v>427</v>
      </c>
    </row>
    <row r="7" spans="3:12" x14ac:dyDescent="0.2">
      <c r="C7" s="568" t="s">
        <v>220</v>
      </c>
    </row>
    <row r="9" spans="3:12" x14ac:dyDescent="0.2">
      <c r="C9" s="571" t="s">
        <v>502</v>
      </c>
    </row>
    <row r="10" spans="3:12" x14ac:dyDescent="0.2">
      <c r="C10" s="571" t="s">
        <v>501</v>
      </c>
    </row>
    <row r="11" spans="3:12" x14ac:dyDescent="0.2">
      <c r="C11" s="568" t="s">
        <v>239</v>
      </c>
    </row>
    <row r="13" spans="3:12" x14ac:dyDescent="0.2">
      <c r="C13" s="568" t="s">
        <v>221</v>
      </c>
    </row>
    <row r="14" spans="3:12" x14ac:dyDescent="0.2">
      <c r="C14" s="568" t="s">
        <v>222</v>
      </c>
    </row>
    <row r="15" spans="3:12" x14ac:dyDescent="0.2">
      <c r="C15" s="568" t="s">
        <v>240</v>
      </c>
    </row>
    <row r="16" spans="3:12" x14ac:dyDescent="0.2">
      <c r="C16" s="571" t="s">
        <v>360</v>
      </c>
    </row>
    <row r="18" spans="3:3" x14ac:dyDescent="0.2">
      <c r="C18" s="569" t="s">
        <v>324</v>
      </c>
    </row>
    <row r="19" spans="3:3" x14ac:dyDescent="0.2">
      <c r="C19" s="568" t="s">
        <v>223</v>
      </c>
    </row>
    <row r="20" spans="3:3" x14ac:dyDescent="0.2">
      <c r="C20" s="571" t="s">
        <v>428</v>
      </c>
    </row>
    <row r="21" spans="3:3" x14ac:dyDescent="0.2">
      <c r="C21" s="568" t="s">
        <v>241</v>
      </c>
    </row>
    <row r="22" spans="3:3" x14ac:dyDescent="0.2">
      <c r="C22" s="568" t="s">
        <v>242</v>
      </c>
    </row>
    <row r="23" spans="3:3" x14ac:dyDescent="0.2">
      <c r="C23" s="568" t="s">
        <v>328</v>
      </c>
    </row>
    <row r="24" spans="3:3" x14ac:dyDescent="0.2">
      <c r="C24" s="568" t="s">
        <v>280</v>
      </c>
    </row>
    <row r="25" spans="3:3" x14ac:dyDescent="0.2">
      <c r="C25" s="568" t="s">
        <v>325</v>
      </c>
    </row>
    <row r="26" spans="3:3" x14ac:dyDescent="0.2">
      <c r="C26" s="568" t="s">
        <v>326</v>
      </c>
    </row>
    <row r="27" spans="3:3" x14ac:dyDescent="0.2">
      <c r="C27" s="568" t="s">
        <v>327</v>
      </c>
    </row>
    <row r="28" spans="3:3" x14ac:dyDescent="0.2">
      <c r="C28" s="571" t="s">
        <v>429</v>
      </c>
    </row>
    <row r="30" spans="3:3" x14ac:dyDescent="0.2">
      <c r="C30" s="569" t="s">
        <v>8</v>
      </c>
    </row>
    <row r="31" spans="3:3" x14ac:dyDescent="0.2">
      <c r="C31" s="568" t="s">
        <v>243</v>
      </c>
    </row>
    <row r="32" spans="3:3" x14ac:dyDescent="0.2">
      <c r="C32" s="568" t="s">
        <v>224</v>
      </c>
    </row>
    <row r="33" spans="3:8" x14ac:dyDescent="0.2">
      <c r="C33" s="568" t="s">
        <v>7</v>
      </c>
    </row>
    <row r="34" spans="3:8" x14ac:dyDescent="0.2">
      <c r="C34" s="568" t="s">
        <v>264</v>
      </c>
    </row>
    <row r="36" spans="3:8" x14ac:dyDescent="0.2">
      <c r="C36" s="622" t="s">
        <v>452</v>
      </c>
    </row>
    <row r="37" spans="3:8" x14ac:dyDescent="0.2">
      <c r="C37" s="572" t="s">
        <v>458</v>
      </c>
    </row>
    <row r="38" spans="3:8" x14ac:dyDescent="0.2">
      <c r="C38" s="572" t="s">
        <v>492</v>
      </c>
    </row>
    <row r="39" spans="3:8" x14ac:dyDescent="0.2">
      <c r="C39" s="571" t="s">
        <v>459</v>
      </c>
    </row>
    <row r="40" spans="3:8" x14ac:dyDescent="0.2">
      <c r="C40" s="571" t="s">
        <v>460</v>
      </c>
    </row>
    <row r="41" spans="3:8" ht="12.75" customHeight="1" x14ac:dyDescent="0.2">
      <c r="C41" s="568" t="s">
        <v>244</v>
      </c>
    </row>
    <row r="42" spans="3:8" ht="12.75" customHeight="1" x14ac:dyDescent="0.2">
      <c r="C42" s="568" t="s">
        <v>245</v>
      </c>
    </row>
    <row r="43" spans="3:8" x14ac:dyDescent="0.2">
      <c r="C43" s="568" t="s">
        <v>5</v>
      </c>
    </row>
    <row r="45" spans="3:8" x14ac:dyDescent="0.2">
      <c r="C45" s="569" t="s">
        <v>9</v>
      </c>
    </row>
    <row r="46" spans="3:8" x14ac:dyDescent="0.2">
      <c r="C46" s="571" t="s">
        <v>488</v>
      </c>
      <c r="D46" s="571"/>
      <c r="E46" s="571"/>
      <c r="F46" s="571"/>
      <c r="G46" s="571"/>
      <c r="H46" s="571"/>
    </row>
    <row r="47" spans="3:8" x14ac:dyDescent="0.2">
      <c r="C47" s="571" t="s">
        <v>225</v>
      </c>
      <c r="D47" s="571"/>
      <c r="E47" s="571"/>
      <c r="F47" s="571"/>
      <c r="G47" s="571"/>
      <c r="H47" s="571"/>
    </row>
    <row r="48" spans="3:8" x14ac:dyDescent="0.2">
      <c r="C48" s="571" t="s">
        <v>482</v>
      </c>
      <c r="D48" s="571"/>
      <c r="E48" s="571"/>
      <c r="F48" s="571"/>
      <c r="G48" s="571"/>
      <c r="H48" s="571"/>
    </row>
    <row r="49" spans="3:8" x14ac:dyDescent="0.2">
      <c r="C49" s="571" t="s">
        <v>483</v>
      </c>
      <c r="D49" s="571"/>
      <c r="E49" s="571"/>
      <c r="F49" s="571"/>
      <c r="G49" s="571"/>
      <c r="H49" s="571"/>
    </row>
    <row r="50" spans="3:8" x14ac:dyDescent="0.2">
      <c r="C50" s="571" t="s">
        <v>484</v>
      </c>
      <c r="D50" s="918"/>
      <c r="E50" s="918"/>
      <c r="F50" s="919"/>
      <c r="G50" s="571"/>
      <c r="H50" s="571"/>
    </row>
    <row r="51" spans="3:8" x14ac:dyDescent="0.2">
      <c r="C51" s="571" t="s">
        <v>485</v>
      </c>
      <c r="D51" s="918"/>
      <c r="E51" s="918"/>
      <c r="F51" s="919"/>
      <c r="G51" s="571"/>
      <c r="H51" s="571"/>
    </row>
    <row r="52" spans="3:8" x14ac:dyDescent="0.2">
      <c r="C52" s="571" t="s">
        <v>489</v>
      </c>
      <c r="D52" s="918"/>
      <c r="E52" s="918"/>
      <c r="F52" s="918"/>
      <c r="G52" s="571"/>
      <c r="H52" s="571"/>
    </row>
    <row r="54" spans="3:8" x14ac:dyDescent="0.2">
      <c r="C54" s="573" t="s">
        <v>361</v>
      </c>
    </row>
    <row r="55" spans="3:8" x14ac:dyDescent="0.2">
      <c r="C55" s="571" t="s">
        <v>362</v>
      </c>
    </row>
    <row r="56" spans="3:8" x14ac:dyDescent="0.2">
      <c r="C56" s="571" t="s">
        <v>363</v>
      </c>
    </row>
    <row r="57" spans="3:8" x14ac:dyDescent="0.2">
      <c r="C57" s="571"/>
    </row>
    <row r="58" spans="3:8" x14ac:dyDescent="0.2">
      <c r="C58" s="569" t="s">
        <v>364</v>
      </c>
    </row>
    <row r="59" spans="3:8" x14ac:dyDescent="0.2">
      <c r="C59" s="568" t="s">
        <v>226</v>
      </c>
    </row>
    <row r="60" spans="3:8" x14ac:dyDescent="0.2">
      <c r="C60" s="568" t="s">
        <v>246</v>
      </c>
    </row>
    <row r="61" spans="3:8" x14ac:dyDescent="0.2">
      <c r="C61" s="568" t="s">
        <v>227</v>
      </c>
    </row>
    <row r="62" spans="3:8" x14ac:dyDescent="0.2">
      <c r="C62" s="568" t="s">
        <v>247</v>
      </c>
    </row>
    <row r="63" spans="3:8" x14ac:dyDescent="0.2">
      <c r="C63" s="571" t="s">
        <v>430</v>
      </c>
    </row>
    <row r="64" spans="3:8" x14ac:dyDescent="0.2">
      <c r="C64" s="571" t="s">
        <v>415</v>
      </c>
    </row>
    <row r="65" spans="3:3" x14ac:dyDescent="0.2">
      <c r="C65" s="568" t="s">
        <v>228</v>
      </c>
    </row>
    <row r="66" spans="3:3" x14ac:dyDescent="0.2">
      <c r="C66" s="568" t="s">
        <v>229</v>
      </c>
    </row>
    <row r="67" spans="3:3" x14ac:dyDescent="0.2">
      <c r="C67" s="571" t="s">
        <v>494</v>
      </c>
    </row>
    <row r="68" spans="3:3" x14ac:dyDescent="0.2">
      <c r="C68" s="571" t="s">
        <v>409</v>
      </c>
    </row>
    <row r="69" spans="3:3" x14ac:dyDescent="0.2">
      <c r="C69" s="568" t="s">
        <v>230</v>
      </c>
    </row>
    <row r="70" spans="3:3" x14ac:dyDescent="0.2">
      <c r="C70" s="568" t="s">
        <v>231</v>
      </c>
    </row>
    <row r="71" spans="3:3" x14ac:dyDescent="0.2">
      <c r="C71" s="568" t="s">
        <v>232</v>
      </c>
    </row>
    <row r="73" spans="3:3" x14ac:dyDescent="0.2">
      <c r="C73" s="569" t="s">
        <v>365</v>
      </c>
    </row>
    <row r="74" spans="3:3" x14ac:dyDescent="0.2">
      <c r="C74" s="571" t="s">
        <v>461</v>
      </c>
    </row>
    <row r="75" spans="3:3" x14ac:dyDescent="0.2">
      <c r="C75" s="571" t="s">
        <v>462</v>
      </c>
    </row>
    <row r="76" spans="3:3" x14ac:dyDescent="0.2">
      <c r="C76" s="568" t="s">
        <v>248</v>
      </c>
    </row>
    <row r="77" spans="3:3" x14ac:dyDescent="0.2">
      <c r="C77" s="568" t="s">
        <v>249</v>
      </c>
    </row>
    <row r="78" spans="3:3" x14ac:dyDescent="0.2">
      <c r="C78" s="568" t="s">
        <v>264</v>
      </c>
    </row>
    <row r="79" spans="3:3" x14ac:dyDescent="0.2">
      <c r="C79" s="568" t="s">
        <v>10</v>
      </c>
    </row>
    <row r="81" spans="3:3" x14ac:dyDescent="0.2">
      <c r="C81" s="569" t="s">
        <v>11</v>
      </c>
    </row>
    <row r="82" spans="3:3" x14ac:dyDescent="0.2">
      <c r="C82" s="571" t="s">
        <v>431</v>
      </c>
    </row>
    <row r="83" spans="3:3" x14ac:dyDescent="0.2">
      <c r="C83" s="571" t="s">
        <v>0</v>
      </c>
    </row>
    <row r="84" spans="3:3" x14ac:dyDescent="0.2">
      <c r="C84" s="571" t="s">
        <v>410</v>
      </c>
    </row>
    <row r="85" spans="3:3" x14ac:dyDescent="0.2">
      <c r="C85" s="571" t="s">
        <v>463</v>
      </c>
    </row>
    <row r="86" spans="3:3" x14ac:dyDescent="0.2">
      <c r="C86" s="568" t="s">
        <v>12</v>
      </c>
    </row>
    <row r="87" spans="3:3" x14ac:dyDescent="0.2">
      <c r="C87" s="568" t="s">
        <v>13</v>
      </c>
    </row>
    <row r="88" spans="3:3" x14ac:dyDescent="0.2">
      <c r="C88" s="571" t="s">
        <v>432</v>
      </c>
    </row>
    <row r="89" spans="3:3" x14ac:dyDescent="0.2">
      <c r="C89" s="571" t="s">
        <v>433</v>
      </c>
    </row>
    <row r="90" spans="3:3" x14ac:dyDescent="0.2">
      <c r="C90" s="571" t="s">
        <v>434</v>
      </c>
    </row>
    <row r="91" spans="3:3" x14ac:dyDescent="0.2">
      <c r="C91" s="571" t="s">
        <v>435</v>
      </c>
    </row>
    <row r="92" spans="3:3" x14ac:dyDescent="0.2">
      <c r="C92" s="571" t="s">
        <v>436</v>
      </c>
    </row>
    <row r="94" spans="3:3" x14ac:dyDescent="0.2">
      <c r="C94" s="569" t="s">
        <v>14</v>
      </c>
    </row>
    <row r="95" spans="3:3" x14ac:dyDescent="0.2">
      <c r="C95" s="568" t="s">
        <v>250</v>
      </c>
    </row>
    <row r="96" spans="3:3" x14ac:dyDescent="0.2">
      <c r="C96" s="568" t="s">
        <v>261</v>
      </c>
    </row>
    <row r="97" spans="3:3" x14ac:dyDescent="0.2">
      <c r="C97" s="568" t="s">
        <v>262</v>
      </c>
    </row>
    <row r="99" spans="3:3" x14ac:dyDescent="0.2">
      <c r="C99" s="569" t="s">
        <v>15</v>
      </c>
    </row>
    <row r="100" spans="3:3" x14ac:dyDescent="0.2">
      <c r="C100" s="568" t="s">
        <v>233</v>
      </c>
    </row>
    <row r="101" spans="3:3" x14ac:dyDescent="0.2">
      <c r="C101" s="571" t="s">
        <v>464</v>
      </c>
    </row>
    <row r="102" spans="3:3" x14ac:dyDescent="0.2">
      <c r="C102" s="571" t="s">
        <v>465</v>
      </c>
    </row>
    <row r="104" spans="3:3" x14ac:dyDescent="0.2">
      <c r="C104" s="569" t="s">
        <v>16</v>
      </c>
    </row>
    <row r="105" spans="3:3" x14ac:dyDescent="0.2">
      <c r="C105" s="568" t="s">
        <v>263</v>
      </c>
    </row>
    <row r="107" spans="3:3" x14ac:dyDescent="0.2">
      <c r="C107" s="573" t="s">
        <v>486</v>
      </c>
    </row>
    <row r="108" spans="3:3" x14ac:dyDescent="0.2">
      <c r="C108" s="571" t="s">
        <v>3</v>
      </c>
    </row>
    <row r="109" spans="3:3" x14ac:dyDescent="0.2">
      <c r="C109" s="571" t="s">
        <v>1</v>
      </c>
    </row>
    <row r="110" spans="3:3" x14ac:dyDescent="0.2">
      <c r="C110" s="571" t="s">
        <v>2</v>
      </c>
    </row>
    <row r="111" spans="3:3" x14ac:dyDescent="0.2">
      <c r="C111" s="571"/>
    </row>
    <row r="112" spans="3:3" x14ac:dyDescent="0.2">
      <c r="C112" s="569" t="s">
        <v>17</v>
      </c>
    </row>
    <row r="113" spans="3:3" x14ac:dyDescent="0.2">
      <c r="C113" s="571" t="s">
        <v>411</v>
      </c>
    </row>
    <row r="114" spans="3:3" x14ac:dyDescent="0.2">
      <c r="C114" s="571" t="s">
        <v>4</v>
      </c>
    </row>
    <row r="116" spans="3:3" x14ac:dyDescent="0.2">
      <c r="C116" s="573" t="s">
        <v>495</v>
      </c>
    </row>
    <row r="117" spans="3:3" x14ac:dyDescent="0.2">
      <c r="C117" s="571" t="s">
        <v>493</v>
      </c>
    </row>
    <row r="118" spans="3:3" x14ac:dyDescent="0.2">
      <c r="C118" s="568" t="s">
        <v>234</v>
      </c>
    </row>
    <row r="119" spans="3:3" x14ac:dyDescent="0.2">
      <c r="C119" s="568" t="s">
        <v>29</v>
      </c>
    </row>
    <row r="121" spans="3:3" x14ac:dyDescent="0.2">
      <c r="C121" s="573" t="s">
        <v>496</v>
      </c>
    </row>
    <row r="122" spans="3:3" x14ac:dyDescent="0.2">
      <c r="C122" s="571" t="s">
        <v>235</v>
      </c>
    </row>
    <row r="123" spans="3:3" x14ac:dyDescent="0.2">
      <c r="C123" s="571" t="s">
        <v>236</v>
      </c>
    </row>
    <row r="124" spans="3:3" x14ac:dyDescent="0.2">
      <c r="C124" s="571" t="s">
        <v>18</v>
      </c>
    </row>
    <row r="125" spans="3:3" x14ac:dyDescent="0.2">
      <c r="C125" s="573" t="s">
        <v>19</v>
      </c>
    </row>
    <row r="126" spans="3:3" x14ac:dyDescent="0.2">
      <c r="C126" s="569"/>
    </row>
    <row r="127" spans="3:3" x14ac:dyDescent="0.2">
      <c r="C127" s="569" t="s">
        <v>237</v>
      </c>
    </row>
    <row r="128" spans="3:3" x14ac:dyDescent="0.2">
      <c r="C128" s="571" t="s">
        <v>238</v>
      </c>
    </row>
    <row r="129" spans="3:3" x14ac:dyDescent="0.2">
      <c r="C129" s="571" t="s">
        <v>448</v>
      </c>
    </row>
    <row r="130" spans="3:3" x14ac:dyDescent="0.2">
      <c r="C130" s="569"/>
    </row>
  </sheetData>
  <sheetProtection algorithmName="SHA-512" hashValue="fE8HbUV+L1lQqNLoEEuPxu/cLhtSq8d2b4VtBbXi7wyMVIM5U+zmAeRZyIcIKT66xILfLHBnoS54mqk8Yj4Ufw==" saltValue="3jgOuIJiRp5QPjQ6fGGp3Q==" spinCount="100000" sheet="1" objects="1" scenarios="1"/>
  <phoneticPr fontId="0" type="noConversion"/>
  <pageMargins left="0.74803149606299213" right="0.74803149606299213" top="0.98425196850393704" bottom="0.98425196850393704" header="0.51181102362204722" footer="0.51181102362204722"/>
  <pageSetup paperSize="9" scale="70" orientation="portrait" r:id="rId1"/>
  <headerFooter alignWithMargins="0">
    <oddHeader>&amp;L&amp;"Arial,Vet"&amp;F&amp;R&amp;"Arial,Vet"&amp;A</oddHeader>
    <oddFooter>&amp;L&amp;"Arial,Vet"PO-Raad&amp;C&amp;"Arial,Vet"&amp;D&amp;R&amp;"Arial,Vet"pagina &amp;P</oddFooter>
  </headerFooter>
  <rowBreaks count="1" manualBreakCount="1">
    <brk id="72" min="1"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8" width="14.85546875" style="35" customWidth="1"/>
    <col min="9" max="9" width="14.85546875" style="62" customWidth="1"/>
    <col min="10" max="15" width="14.85546875" style="35" customWidth="1"/>
    <col min="16" max="17" width="2.7109375" style="35" customWidth="1"/>
    <col min="18" max="16384" width="9.140625" style="35"/>
  </cols>
  <sheetData>
    <row r="1" spans="2:17" ht="12.75" customHeight="1" x14ac:dyDescent="0.2"/>
    <row r="2" spans="2:17" x14ac:dyDescent="0.2">
      <c r="B2" s="320"/>
      <c r="C2" s="321"/>
      <c r="D2" s="321"/>
      <c r="E2" s="321"/>
      <c r="F2" s="321"/>
      <c r="G2" s="321"/>
      <c r="H2" s="321"/>
      <c r="I2" s="491"/>
      <c r="J2" s="321"/>
      <c r="K2" s="321"/>
      <c r="L2" s="321"/>
      <c r="M2" s="321"/>
      <c r="N2" s="321"/>
      <c r="O2" s="321"/>
      <c r="P2" s="321"/>
      <c r="Q2" s="324"/>
    </row>
    <row r="3" spans="2:17" x14ac:dyDescent="0.2">
      <c r="B3" s="170"/>
      <c r="C3" s="325"/>
      <c r="D3" s="325"/>
      <c r="E3" s="325"/>
      <c r="F3" s="325"/>
      <c r="G3" s="325"/>
      <c r="H3" s="325"/>
      <c r="I3" s="492"/>
      <c r="J3" s="325"/>
      <c r="K3" s="325"/>
      <c r="L3" s="325"/>
      <c r="M3" s="325"/>
      <c r="N3" s="325"/>
      <c r="O3" s="325"/>
      <c r="P3" s="325"/>
      <c r="Q3" s="328"/>
    </row>
    <row r="4" spans="2:17" s="311" customFormat="1" ht="18.75" x14ac:dyDescent="0.3">
      <c r="B4" s="280"/>
      <c r="C4" s="279" t="s">
        <v>253</v>
      </c>
      <c r="D4" s="279"/>
      <c r="E4" s="279"/>
      <c r="F4" s="279"/>
      <c r="G4" s="279"/>
      <c r="H4" s="187"/>
      <c r="I4" s="187"/>
      <c r="J4" s="187"/>
      <c r="K4" s="279"/>
      <c r="L4" s="279"/>
      <c r="M4" s="279"/>
      <c r="N4" s="279"/>
      <c r="O4" s="279"/>
      <c r="P4" s="279"/>
      <c r="Q4" s="310"/>
    </row>
    <row r="5" spans="2:17" s="38" customFormat="1" ht="18" customHeight="1" x14ac:dyDescent="0.3">
      <c r="B5" s="101"/>
      <c r="C5" s="374" t="str">
        <f>geg!F10</f>
        <v>Voorbeeld SBO</v>
      </c>
      <c r="D5" s="422"/>
      <c r="E5" s="102"/>
      <c r="F5" s="102"/>
      <c r="G5" s="102"/>
      <c r="H5" s="325"/>
      <c r="I5" s="325"/>
      <c r="J5" s="325"/>
      <c r="K5" s="102"/>
      <c r="L5" s="102"/>
      <c r="M5" s="102"/>
      <c r="N5" s="102"/>
      <c r="O5" s="102"/>
      <c r="P5" s="102"/>
      <c r="Q5" s="199"/>
    </row>
    <row r="6" spans="2:17" s="38" customFormat="1" ht="12" customHeight="1" x14ac:dyDescent="0.3">
      <c r="B6" s="101"/>
      <c r="C6" s="478"/>
      <c r="D6" s="422"/>
      <c r="E6" s="102"/>
      <c r="F6" s="102"/>
      <c r="G6" s="102"/>
      <c r="H6" s="325"/>
      <c r="I6" s="325"/>
      <c r="J6" s="325"/>
      <c r="K6" s="102"/>
      <c r="L6" s="102"/>
      <c r="M6" s="102"/>
      <c r="N6" s="102"/>
      <c r="O6" s="102"/>
      <c r="P6" s="102"/>
      <c r="Q6" s="199"/>
    </row>
    <row r="7" spans="2:17" s="38" customFormat="1" ht="12" customHeight="1" x14ac:dyDescent="0.3">
      <c r="B7" s="101"/>
      <c r="C7" s="478"/>
      <c r="D7" s="422"/>
      <c r="E7" s="102"/>
      <c r="F7" s="102"/>
      <c r="G7" s="102"/>
      <c r="H7" s="325"/>
      <c r="I7" s="325"/>
      <c r="J7" s="325"/>
      <c r="K7" s="102"/>
      <c r="L7" s="102"/>
      <c r="M7" s="102"/>
      <c r="N7" s="102"/>
      <c r="O7" s="102"/>
      <c r="P7" s="102"/>
      <c r="Q7" s="199"/>
    </row>
    <row r="8" spans="2:17" s="38" customFormat="1" ht="12" customHeight="1" x14ac:dyDescent="0.3">
      <c r="B8" s="101"/>
      <c r="C8" s="478"/>
      <c r="D8" s="779" t="s">
        <v>254</v>
      </c>
      <c r="E8" s="869"/>
      <c r="F8" s="869"/>
      <c r="G8" s="869"/>
      <c r="H8" s="721"/>
      <c r="I8" s="721"/>
      <c r="J8" s="721"/>
      <c r="K8" s="869"/>
      <c r="L8" s="869"/>
      <c r="M8" s="869"/>
      <c r="N8" s="869"/>
      <c r="O8" s="869"/>
      <c r="P8" s="869"/>
      <c r="Q8" s="199"/>
    </row>
    <row r="9" spans="2:17" s="38" customFormat="1" ht="12" customHeight="1" x14ac:dyDescent="0.3">
      <c r="B9" s="101"/>
      <c r="C9" s="478"/>
      <c r="D9" s="870" t="s">
        <v>343</v>
      </c>
      <c r="E9" s="869"/>
      <c r="F9" s="869"/>
      <c r="G9" s="869"/>
      <c r="H9" s="721"/>
      <c r="I9" s="721"/>
      <c r="J9" s="721"/>
      <c r="K9" s="869"/>
      <c r="L9" s="869"/>
      <c r="M9" s="869"/>
      <c r="N9" s="869"/>
      <c r="O9" s="869"/>
      <c r="P9" s="869"/>
      <c r="Q9" s="199"/>
    </row>
    <row r="10" spans="2:17" s="38" customFormat="1" ht="12" customHeight="1" x14ac:dyDescent="0.3">
      <c r="B10" s="101"/>
      <c r="C10" s="478"/>
      <c r="D10" s="870" t="s">
        <v>344</v>
      </c>
      <c r="E10" s="869"/>
      <c r="F10" s="869"/>
      <c r="G10" s="869"/>
      <c r="H10" s="721"/>
      <c r="I10" s="721"/>
      <c r="J10" s="721"/>
      <c r="K10" s="869"/>
      <c r="L10" s="869"/>
      <c r="M10" s="869"/>
      <c r="N10" s="869"/>
      <c r="O10" s="869"/>
      <c r="P10" s="869"/>
      <c r="Q10" s="199"/>
    </row>
    <row r="11" spans="2:17" s="38" customFormat="1" ht="12" customHeight="1" x14ac:dyDescent="0.3">
      <c r="B11" s="101"/>
      <c r="C11" s="318"/>
      <c r="D11" s="871"/>
      <c r="E11" s="869"/>
      <c r="F11" s="869"/>
      <c r="G11" s="869"/>
      <c r="H11" s="721"/>
      <c r="I11" s="721"/>
      <c r="J11" s="721"/>
      <c r="K11" s="869"/>
      <c r="L11" s="869"/>
      <c r="M11" s="869"/>
      <c r="N11" s="869"/>
      <c r="O11" s="869"/>
      <c r="P11" s="869"/>
      <c r="Q11" s="199"/>
    </row>
    <row r="12" spans="2:17" ht="12" customHeight="1" x14ac:dyDescent="0.2">
      <c r="B12" s="493"/>
      <c r="C12" s="478"/>
      <c r="D12" s="872"/>
      <c r="E12" s="721"/>
      <c r="F12" s="721"/>
      <c r="G12" s="725"/>
      <c r="H12" s="721"/>
      <c r="I12" s="721"/>
      <c r="J12" s="721"/>
      <c r="K12" s="721"/>
      <c r="L12" s="721"/>
      <c r="M12" s="721"/>
      <c r="N12" s="721"/>
      <c r="O12" s="721"/>
      <c r="P12" s="721"/>
      <c r="Q12" s="328"/>
    </row>
    <row r="13" spans="2:17" s="37" customFormat="1" ht="12" customHeight="1" x14ac:dyDescent="0.2">
      <c r="B13" s="495"/>
      <c r="C13" s="191"/>
      <c r="D13" s="770"/>
      <c r="E13" s="721"/>
      <c r="F13" s="725">
        <f>tab!D4</f>
        <v>2016</v>
      </c>
      <c r="G13" s="725">
        <f t="shared" ref="G13:O13" si="0">F13+1</f>
        <v>2017</v>
      </c>
      <c r="H13" s="725">
        <f t="shared" si="0"/>
        <v>2018</v>
      </c>
      <c r="I13" s="725">
        <f t="shared" si="0"/>
        <v>2019</v>
      </c>
      <c r="J13" s="725">
        <f t="shared" si="0"/>
        <v>2020</v>
      </c>
      <c r="K13" s="725">
        <f t="shared" si="0"/>
        <v>2021</v>
      </c>
      <c r="L13" s="725">
        <f t="shared" si="0"/>
        <v>2022</v>
      </c>
      <c r="M13" s="725">
        <f t="shared" si="0"/>
        <v>2023</v>
      </c>
      <c r="N13" s="725">
        <f t="shared" si="0"/>
        <v>2024</v>
      </c>
      <c r="O13" s="725">
        <f t="shared" si="0"/>
        <v>2025</v>
      </c>
      <c r="P13" s="721"/>
      <c r="Q13" s="379"/>
    </row>
    <row r="14" spans="2:17" ht="12" customHeight="1" x14ac:dyDescent="0.2">
      <c r="B14" s="493"/>
      <c r="C14" s="478"/>
      <c r="D14" s="872"/>
      <c r="E14" s="721"/>
      <c r="F14" s="721"/>
      <c r="G14" s="721"/>
      <c r="H14" s="721"/>
      <c r="I14" s="721"/>
      <c r="J14" s="721"/>
      <c r="K14" s="721"/>
      <c r="L14" s="721"/>
      <c r="M14" s="721"/>
      <c r="N14" s="721"/>
      <c r="O14" s="721"/>
      <c r="P14" s="721"/>
      <c r="Q14" s="328"/>
    </row>
    <row r="15" spans="2:17" x14ac:dyDescent="0.2">
      <c r="B15" s="170"/>
      <c r="C15" s="496"/>
      <c r="D15" s="64"/>
      <c r="E15" s="169"/>
      <c r="F15" s="171"/>
      <c r="G15" s="334"/>
      <c r="H15" s="334"/>
      <c r="I15" s="334"/>
      <c r="J15" s="334"/>
      <c r="K15" s="497"/>
      <c r="L15" s="497"/>
      <c r="M15" s="497"/>
      <c r="N15" s="497"/>
      <c r="O15" s="497"/>
      <c r="P15" s="336"/>
      <c r="Q15" s="328"/>
    </row>
    <row r="16" spans="2:17" x14ac:dyDescent="0.2">
      <c r="B16" s="170"/>
      <c r="C16" s="498" t="s">
        <v>80</v>
      </c>
      <c r="D16" s="499" t="s">
        <v>255</v>
      </c>
      <c r="E16" s="500"/>
      <c r="F16" s="501">
        <v>0</v>
      </c>
      <c r="G16" s="876">
        <f t="shared" ref="G16:O16" si="1">F19</f>
        <v>0</v>
      </c>
      <c r="H16" s="876">
        <f t="shared" si="1"/>
        <v>0</v>
      </c>
      <c r="I16" s="876">
        <f t="shared" si="1"/>
        <v>0</v>
      </c>
      <c r="J16" s="876">
        <f t="shared" si="1"/>
        <v>0</v>
      </c>
      <c r="K16" s="876">
        <f t="shared" si="1"/>
        <v>0</v>
      </c>
      <c r="L16" s="876">
        <f t="shared" si="1"/>
        <v>0</v>
      </c>
      <c r="M16" s="876">
        <f t="shared" si="1"/>
        <v>0</v>
      </c>
      <c r="N16" s="876">
        <f t="shared" si="1"/>
        <v>0</v>
      </c>
      <c r="O16" s="876">
        <f t="shared" si="1"/>
        <v>0</v>
      </c>
      <c r="P16" s="345"/>
      <c r="Q16" s="328"/>
    </row>
    <row r="17" spans="2:17" x14ac:dyDescent="0.2">
      <c r="B17" s="170"/>
      <c r="C17" s="498"/>
      <c r="D17" s="499" t="s">
        <v>256</v>
      </c>
      <c r="E17" s="502"/>
      <c r="F17" s="501">
        <v>0</v>
      </c>
      <c r="G17" s="503">
        <v>0</v>
      </c>
      <c r="H17" s="503">
        <v>0</v>
      </c>
      <c r="I17" s="503">
        <v>0</v>
      </c>
      <c r="J17" s="503">
        <v>0</v>
      </c>
      <c r="K17" s="503">
        <v>0</v>
      </c>
      <c r="L17" s="503">
        <v>0</v>
      </c>
      <c r="M17" s="503">
        <v>0</v>
      </c>
      <c r="N17" s="503">
        <v>0</v>
      </c>
      <c r="O17" s="503">
        <v>0</v>
      </c>
      <c r="P17" s="345"/>
      <c r="Q17" s="328"/>
    </row>
    <row r="18" spans="2:17" x14ac:dyDescent="0.2">
      <c r="B18" s="170"/>
      <c r="C18" s="498" t="s">
        <v>164</v>
      </c>
      <c r="D18" s="499" t="s">
        <v>257</v>
      </c>
      <c r="E18" s="500"/>
      <c r="F18" s="501">
        <v>0</v>
      </c>
      <c r="G18" s="503">
        <v>0</v>
      </c>
      <c r="H18" s="503">
        <v>0</v>
      </c>
      <c r="I18" s="503">
        <v>0</v>
      </c>
      <c r="J18" s="503">
        <v>0</v>
      </c>
      <c r="K18" s="503">
        <v>0</v>
      </c>
      <c r="L18" s="503">
        <v>0</v>
      </c>
      <c r="M18" s="503">
        <v>0</v>
      </c>
      <c r="N18" s="503">
        <v>0</v>
      </c>
      <c r="O18" s="503">
        <v>0</v>
      </c>
      <c r="P18" s="345"/>
      <c r="Q18" s="328"/>
    </row>
    <row r="19" spans="2:17" x14ac:dyDescent="0.2">
      <c r="B19" s="170"/>
      <c r="C19" s="504" t="s">
        <v>41</v>
      </c>
      <c r="D19" s="383" t="s">
        <v>41</v>
      </c>
      <c r="E19" s="502"/>
      <c r="F19" s="874">
        <f>SUM(F16:F17)-F18</f>
        <v>0</v>
      </c>
      <c r="G19" s="875">
        <f>SUM(G16:G17)-G18</f>
        <v>0</v>
      </c>
      <c r="H19" s="875">
        <f t="shared" ref="H19:O19" si="2">SUM(H16:H17)-H18</f>
        <v>0</v>
      </c>
      <c r="I19" s="875">
        <f t="shared" si="2"/>
        <v>0</v>
      </c>
      <c r="J19" s="875">
        <f t="shared" si="2"/>
        <v>0</v>
      </c>
      <c r="K19" s="875">
        <f t="shared" si="2"/>
        <v>0</v>
      </c>
      <c r="L19" s="875">
        <f t="shared" si="2"/>
        <v>0</v>
      </c>
      <c r="M19" s="875">
        <f t="shared" si="2"/>
        <v>0</v>
      </c>
      <c r="N19" s="875">
        <f t="shared" si="2"/>
        <v>0</v>
      </c>
      <c r="O19" s="875">
        <f t="shared" si="2"/>
        <v>0</v>
      </c>
      <c r="P19" s="345"/>
      <c r="Q19" s="328"/>
    </row>
    <row r="20" spans="2:17" x14ac:dyDescent="0.2">
      <c r="B20" s="170"/>
      <c r="C20" s="505"/>
      <c r="D20" s="169"/>
      <c r="E20" s="169"/>
      <c r="F20" s="350"/>
      <c r="G20" s="352"/>
      <c r="H20" s="506"/>
      <c r="I20" s="352"/>
      <c r="J20" s="352"/>
      <c r="K20" s="352"/>
      <c r="L20" s="352"/>
      <c r="M20" s="352"/>
      <c r="N20" s="352"/>
      <c r="O20" s="352"/>
      <c r="P20" s="356"/>
      <c r="Q20" s="328"/>
    </row>
    <row r="21" spans="2:17" ht="12.75" customHeight="1" x14ac:dyDescent="0.2">
      <c r="B21" s="493"/>
      <c r="C21" s="478"/>
      <c r="D21" s="494"/>
      <c r="E21" s="325"/>
      <c r="F21" s="325"/>
      <c r="G21" s="325"/>
      <c r="H21" s="492"/>
      <c r="I21" s="325"/>
      <c r="J21" s="325"/>
      <c r="K21" s="325"/>
      <c r="L21" s="325"/>
      <c r="M21" s="325"/>
      <c r="N21" s="325"/>
      <c r="O21" s="325"/>
      <c r="P21" s="325"/>
      <c r="Q21" s="328"/>
    </row>
    <row r="22" spans="2:17" ht="12.75" customHeight="1" x14ac:dyDescent="0.2">
      <c r="B22" s="493"/>
      <c r="C22" s="478"/>
      <c r="D22" s="494"/>
      <c r="E22" s="325"/>
      <c r="F22" s="721"/>
      <c r="G22" s="721"/>
      <c r="H22" s="873"/>
      <c r="I22" s="721"/>
      <c r="J22" s="721"/>
      <c r="K22" s="721"/>
      <c r="L22" s="721"/>
      <c r="M22" s="721"/>
      <c r="N22" s="721"/>
      <c r="O22" s="721"/>
      <c r="P22" s="325"/>
      <c r="Q22" s="328"/>
    </row>
    <row r="23" spans="2:17" s="37" customFormat="1" ht="12.75" customHeight="1" x14ac:dyDescent="0.2">
      <c r="B23" s="507"/>
      <c r="C23" s="191"/>
      <c r="D23" s="451"/>
      <c r="E23" s="330"/>
      <c r="F23" s="725">
        <f>O13+1</f>
        <v>2026</v>
      </c>
      <c r="G23" s="725">
        <f t="shared" ref="G23:O23" si="3">F23+1</f>
        <v>2027</v>
      </c>
      <c r="H23" s="725">
        <f t="shared" si="3"/>
        <v>2028</v>
      </c>
      <c r="I23" s="725">
        <f t="shared" si="3"/>
        <v>2029</v>
      </c>
      <c r="J23" s="725">
        <f t="shared" si="3"/>
        <v>2030</v>
      </c>
      <c r="K23" s="725">
        <f t="shared" si="3"/>
        <v>2031</v>
      </c>
      <c r="L23" s="725">
        <f t="shared" si="3"/>
        <v>2032</v>
      </c>
      <c r="M23" s="725">
        <f t="shared" si="3"/>
        <v>2033</v>
      </c>
      <c r="N23" s="725">
        <f t="shared" si="3"/>
        <v>2034</v>
      </c>
      <c r="O23" s="725">
        <f t="shared" si="3"/>
        <v>2035</v>
      </c>
      <c r="P23" s="119"/>
      <c r="Q23" s="379"/>
    </row>
    <row r="24" spans="2:17" ht="12.75" customHeight="1" x14ac:dyDescent="0.2">
      <c r="B24" s="493"/>
      <c r="C24" s="478"/>
      <c r="D24" s="494"/>
      <c r="E24" s="325"/>
      <c r="F24" s="325"/>
      <c r="G24" s="325"/>
      <c r="H24" s="325"/>
      <c r="I24" s="325"/>
      <c r="J24" s="325"/>
      <c r="K24" s="325"/>
      <c r="L24" s="325"/>
      <c r="M24" s="325"/>
      <c r="N24" s="325"/>
      <c r="O24" s="325"/>
      <c r="P24" s="325"/>
      <c r="Q24" s="328"/>
    </row>
    <row r="25" spans="2:17" ht="12.75" customHeight="1" x14ac:dyDescent="0.2">
      <c r="B25" s="493"/>
      <c r="C25" s="496"/>
      <c r="D25" s="64"/>
      <c r="E25" s="169"/>
      <c r="F25" s="171"/>
      <c r="G25" s="334"/>
      <c r="H25" s="334"/>
      <c r="I25" s="334"/>
      <c r="J25" s="334"/>
      <c r="K25" s="334"/>
      <c r="L25" s="334"/>
      <c r="M25" s="334"/>
      <c r="N25" s="334"/>
      <c r="O25" s="334"/>
      <c r="P25" s="336"/>
      <c r="Q25" s="328"/>
    </row>
    <row r="26" spans="2:17" ht="12.75" customHeight="1" x14ac:dyDescent="0.2">
      <c r="B26" s="493"/>
      <c r="C26" s="498" t="s">
        <v>80</v>
      </c>
      <c r="D26" s="499" t="s">
        <v>255</v>
      </c>
      <c r="E26" s="500"/>
      <c r="F26" s="877">
        <f>O19</f>
        <v>0</v>
      </c>
      <c r="G26" s="876">
        <f t="shared" ref="G26:O26" si="4">F29</f>
        <v>0</v>
      </c>
      <c r="H26" s="876">
        <f t="shared" si="4"/>
        <v>0</v>
      </c>
      <c r="I26" s="876">
        <f t="shared" si="4"/>
        <v>0</v>
      </c>
      <c r="J26" s="876">
        <f t="shared" si="4"/>
        <v>0</v>
      </c>
      <c r="K26" s="876">
        <f t="shared" si="4"/>
        <v>0</v>
      </c>
      <c r="L26" s="876">
        <f t="shared" si="4"/>
        <v>0</v>
      </c>
      <c r="M26" s="876">
        <f t="shared" si="4"/>
        <v>0</v>
      </c>
      <c r="N26" s="876">
        <f t="shared" si="4"/>
        <v>0</v>
      </c>
      <c r="O26" s="876">
        <f t="shared" si="4"/>
        <v>0</v>
      </c>
      <c r="P26" s="345"/>
      <c r="Q26" s="328"/>
    </row>
    <row r="27" spans="2:17" ht="12.75" customHeight="1" x14ac:dyDescent="0.2">
      <c r="B27" s="493"/>
      <c r="C27" s="498"/>
      <c r="D27" s="499" t="s">
        <v>256</v>
      </c>
      <c r="E27" s="502"/>
      <c r="F27" s="501">
        <v>0</v>
      </c>
      <c r="G27" s="503">
        <v>0</v>
      </c>
      <c r="H27" s="503">
        <v>0</v>
      </c>
      <c r="I27" s="503">
        <v>0</v>
      </c>
      <c r="J27" s="503">
        <v>0</v>
      </c>
      <c r="K27" s="503">
        <v>0</v>
      </c>
      <c r="L27" s="503">
        <v>0</v>
      </c>
      <c r="M27" s="503">
        <v>0</v>
      </c>
      <c r="N27" s="503">
        <v>0</v>
      </c>
      <c r="O27" s="503">
        <v>0</v>
      </c>
      <c r="P27" s="345"/>
      <c r="Q27" s="328"/>
    </row>
    <row r="28" spans="2:17" ht="12.75" customHeight="1" x14ac:dyDescent="0.2">
      <c r="B28" s="493"/>
      <c r="C28" s="498" t="s">
        <v>164</v>
      </c>
      <c r="D28" s="499" t="s">
        <v>257</v>
      </c>
      <c r="E28" s="500"/>
      <c r="F28" s="501">
        <v>0</v>
      </c>
      <c r="G28" s="503">
        <v>0</v>
      </c>
      <c r="H28" s="503">
        <v>0</v>
      </c>
      <c r="I28" s="503">
        <v>0</v>
      </c>
      <c r="J28" s="503">
        <v>0</v>
      </c>
      <c r="K28" s="503">
        <v>0</v>
      </c>
      <c r="L28" s="503">
        <v>0</v>
      </c>
      <c r="M28" s="503">
        <v>0</v>
      </c>
      <c r="N28" s="503">
        <v>0</v>
      </c>
      <c r="O28" s="503">
        <v>0</v>
      </c>
      <c r="P28" s="345"/>
      <c r="Q28" s="328"/>
    </row>
    <row r="29" spans="2:17" ht="12.75" customHeight="1" x14ac:dyDescent="0.2">
      <c r="B29" s="493"/>
      <c r="C29" s="504" t="s">
        <v>41</v>
      </c>
      <c r="D29" s="383" t="s">
        <v>41</v>
      </c>
      <c r="E29" s="502"/>
      <c r="F29" s="874">
        <f>SUM(F26:F27)-F28</f>
        <v>0</v>
      </c>
      <c r="G29" s="875">
        <f t="shared" ref="G29:O29" si="5">SUM(G26:G27)-G28</f>
        <v>0</v>
      </c>
      <c r="H29" s="875">
        <f t="shared" si="5"/>
        <v>0</v>
      </c>
      <c r="I29" s="875">
        <f t="shared" si="5"/>
        <v>0</v>
      </c>
      <c r="J29" s="875">
        <f t="shared" si="5"/>
        <v>0</v>
      </c>
      <c r="K29" s="875">
        <f t="shared" si="5"/>
        <v>0</v>
      </c>
      <c r="L29" s="875">
        <f t="shared" si="5"/>
        <v>0</v>
      </c>
      <c r="M29" s="875">
        <f t="shared" si="5"/>
        <v>0</v>
      </c>
      <c r="N29" s="875">
        <f t="shared" si="5"/>
        <v>0</v>
      </c>
      <c r="O29" s="875">
        <f t="shared" si="5"/>
        <v>0</v>
      </c>
      <c r="P29" s="345"/>
      <c r="Q29" s="328"/>
    </row>
    <row r="30" spans="2:17" ht="12.75" customHeight="1" x14ac:dyDescent="0.2">
      <c r="B30" s="493"/>
      <c r="C30" s="505"/>
      <c r="D30" s="169"/>
      <c r="E30" s="169"/>
      <c r="F30" s="350"/>
      <c r="G30" s="352"/>
      <c r="H30" s="352"/>
      <c r="I30" s="352"/>
      <c r="J30" s="352"/>
      <c r="K30" s="352"/>
      <c r="L30" s="352"/>
      <c r="M30" s="352"/>
      <c r="N30" s="352"/>
      <c r="O30" s="352"/>
      <c r="P30" s="356"/>
      <c r="Q30" s="328"/>
    </row>
    <row r="31" spans="2:17" ht="12.75" customHeight="1" x14ac:dyDescent="0.2">
      <c r="B31" s="493"/>
      <c r="C31" s="478"/>
      <c r="D31" s="494"/>
      <c r="E31" s="325"/>
      <c r="F31" s="325"/>
      <c r="G31" s="325"/>
      <c r="H31" s="325"/>
      <c r="I31" s="325"/>
      <c r="J31" s="325"/>
      <c r="K31" s="325"/>
      <c r="L31" s="325"/>
      <c r="M31" s="325"/>
      <c r="N31" s="325"/>
      <c r="O31" s="325"/>
      <c r="P31" s="325"/>
      <c r="Q31" s="328"/>
    </row>
    <row r="32" spans="2:17" ht="12.75" customHeight="1" x14ac:dyDescent="0.25">
      <c r="B32" s="360"/>
      <c r="C32" s="361"/>
      <c r="D32" s="361"/>
      <c r="E32" s="361"/>
      <c r="F32" s="361"/>
      <c r="G32" s="361"/>
      <c r="H32" s="361"/>
      <c r="I32" s="361"/>
      <c r="J32" s="361"/>
      <c r="K32" s="361"/>
      <c r="L32" s="361"/>
      <c r="M32" s="361"/>
      <c r="N32" s="361"/>
      <c r="O32" s="361"/>
      <c r="P32" s="367"/>
      <c r="Q32" s="368"/>
    </row>
  </sheetData>
  <sheetProtection algorithmName="SHA-512" hashValue="Y/P9KKPapyxVcwlHMoQJ2V7xp57jpYRt37Yr2F/dGO9BK8/syXPZgf1qy4vHwUEqjAePl5I24OJGhPtpAO331Q==" saltValue="ikEdA1qxTIPL4QSht3vEdg==" spinCount="100000" sheet="1" objects="1" scenarios="1"/>
  <phoneticPr fontId="0" type="noConversion"/>
  <pageMargins left="0.74803149606299213" right="0.74803149606299213" top="0.98425196850393704" bottom="0.98425196850393704" header="0.51181102362204722" footer="0.51181102362204722"/>
  <pageSetup paperSize="9" scale="55" orientation="landscape" r:id="rId1"/>
  <headerFooter alignWithMargins="0">
    <oddHeader>&amp;L&amp;"Arial,Vet"&amp;F&amp;R&amp;"Arial,Vet"&amp;A</oddHeader>
    <oddFooter>&amp;L&amp;"Arial,Vet"PO-Raad&amp;C&amp;"Arial,Vet"&amp;D&amp;R&amp;"Arial,Vet"pagina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44"/>
  <sheetViews>
    <sheetView zoomScale="85" zoomScaleNormal="85" zoomScaleSheetLayoutView="85" workbookViewId="0">
      <pane ySplit="11" topLeftCell="A12"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5" width="25.7109375" style="35" customWidth="1"/>
    <col min="6" max="8" width="10.7109375" style="35" customWidth="1"/>
    <col min="9" max="9" width="1" style="35" customWidth="1"/>
    <col min="10" max="10" width="11.7109375" style="35" hidden="1" customWidth="1"/>
    <col min="11" max="12" width="10.7109375" style="35" customWidth="1"/>
    <col min="13" max="13" width="10.85546875" style="35" customWidth="1"/>
    <col min="14" max="14" width="1" style="35" customWidth="1"/>
    <col min="15" max="19" width="12.7109375" style="35" customWidth="1"/>
    <col min="20" max="20" width="0.85546875" style="35" customWidth="1"/>
    <col min="21" max="21" width="12.7109375" style="46" customWidth="1"/>
    <col min="22" max="25" width="12.7109375" style="35" customWidth="1"/>
    <col min="26" max="27" width="2.7109375" style="35" customWidth="1"/>
    <col min="28" max="16384" width="9.140625" style="35"/>
  </cols>
  <sheetData>
    <row r="2" spans="2:27" x14ac:dyDescent="0.2">
      <c r="B2" s="89"/>
      <c r="C2" s="90"/>
      <c r="D2" s="90"/>
      <c r="E2" s="90"/>
      <c r="F2" s="90"/>
      <c r="G2" s="90"/>
      <c r="H2" s="90"/>
      <c r="I2" s="90"/>
      <c r="J2" s="90"/>
      <c r="K2" s="90"/>
      <c r="L2" s="90"/>
      <c r="M2" s="90"/>
      <c r="N2" s="90"/>
      <c r="O2" s="90"/>
      <c r="P2" s="90"/>
      <c r="Q2" s="90"/>
      <c r="R2" s="90"/>
      <c r="S2" s="90"/>
      <c r="T2" s="90"/>
      <c r="U2" s="694"/>
      <c r="V2" s="90"/>
      <c r="W2" s="90"/>
      <c r="X2" s="90"/>
      <c r="Y2" s="90"/>
      <c r="Z2" s="90"/>
      <c r="AA2" s="92"/>
    </row>
    <row r="3" spans="2:27" x14ac:dyDescent="0.2">
      <c r="B3" s="93"/>
      <c r="C3" s="94"/>
      <c r="D3" s="94"/>
      <c r="E3" s="94"/>
      <c r="F3" s="94"/>
      <c r="G3" s="94"/>
      <c r="H3" s="94"/>
      <c r="I3" s="94"/>
      <c r="J3" s="94"/>
      <c r="K3" s="94"/>
      <c r="L3" s="94"/>
      <c r="M3" s="94"/>
      <c r="N3" s="94"/>
      <c r="O3" s="94"/>
      <c r="P3" s="94"/>
      <c r="Q3" s="94"/>
      <c r="R3" s="94"/>
      <c r="S3" s="94"/>
      <c r="T3" s="94"/>
      <c r="U3" s="108"/>
      <c r="V3" s="94"/>
      <c r="W3" s="94"/>
      <c r="X3" s="94"/>
      <c r="Y3" s="94"/>
      <c r="Z3" s="94"/>
      <c r="AA3" s="96"/>
    </row>
    <row r="4" spans="2:27" s="311" customFormat="1" ht="18" customHeight="1" x14ac:dyDescent="0.3">
      <c r="B4" s="280"/>
      <c r="C4" s="279" t="s">
        <v>81</v>
      </c>
      <c r="D4" s="279"/>
      <c r="E4" s="279"/>
      <c r="F4" s="279"/>
      <c r="G4" s="279"/>
      <c r="H4" s="279"/>
      <c r="I4" s="279"/>
      <c r="J4" s="279"/>
      <c r="K4" s="279"/>
      <c r="L4" s="279"/>
      <c r="M4" s="279"/>
      <c r="N4" s="279"/>
      <c r="O4" s="279"/>
      <c r="P4" s="279"/>
      <c r="Q4" s="279"/>
      <c r="R4" s="279"/>
      <c r="S4" s="279"/>
      <c r="T4" s="279"/>
      <c r="U4" s="708"/>
      <c r="V4" s="279"/>
      <c r="W4" s="279"/>
      <c r="X4" s="279"/>
      <c r="Y4" s="279"/>
      <c r="Z4" s="279"/>
      <c r="AA4" s="310"/>
    </row>
    <row r="5" spans="2:27" s="39" customFormat="1" ht="18" customHeight="1" x14ac:dyDescent="0.3">
      <c r="B5" s="101"/>
      <c r="C5" s="102" t="str">
        <f>geg!F10</f>
        <v>Voorbeeld SBO</v>
      </c>
      <c r="D5" s="318"/>
      <c r="E5" s="318"/>
      <c r="F5" s="318"/>
      <c r="G5" s="318"/>
      <c r="H5" s="318"/>
      <c r="I5" s="318"/>
      <c r="J5" s="318"/>
      <c r="K5" s="318"/>
      <c r="L5" s="318"/>
      <c r="M5" s="318"/>
      <c r="N5" s="318"/>
      <c r="O5" s="318"/>
      <c r="P5" s="318"/>
      <c r="Q5" s="318"/>
      <c r="R5" s="318"/>
      <c r="S5" s="318"/>
      <c r="T5" s="318"/>
      <c r="U5" s="508"/>
      <c r="V5" s="318"/>
      <c r="W5" s="318"/>
      <c r="X5" s="318"/>
      <c r="Y5" s="318"/>
      <c r="Z5" s="318"/>
      <c r="AA5" s="449"/>
    </row>
    <row r="6" spans="2:27" s="41" customFormat="1" ht="12.75" customHeight="1" x14ac:dyDescent="0.25">
      <c r="B6" s="112"/>
      <c r="C6" s="610"/>
      <c r="D6" s="104"/>
      <c r="E6" s="104"/>
      <c r="F6" s="104"/>
      <c r="G6" s="104"/>
      <c r="H6" s="104"/>
      <c r="I6" s="104"/>
      <c r="J6" s="104"/>
      <c r="K6" s="104"/>
      <c r="L6" s="104"/>
      <c r="M6" s="104"/>
      <c r="N6" s="104"/>
      <c r="O6" s="104"/>
      <c r="P6" s="104"/>
      <c r="Q6" s="104"/>
      <c r="R6" s="104"/>
      <c r="S6" s="104"/>
      <c r="T6" s="104"/>
      <c r="U6" s="103"/>
      <c r="V6" s="104"/>
      <c r="W6" s="104"/>
      <c r="X6" s="104"/>
      <c r="Y6" s="104"/>
      <c r="Z6" s="104"/>
      <c r="AA6" s="201"/>
    </row>
    <row r="7" spans="2:27" x14ac:dyDescent="0.2">
      <c r="B7" s="93"/>
      <c r="C7" s="94"/>
      <c r="D7" s="94"/>
      <c r="E7" s="94"/>
      <c r="F7" s="94"/>
      <c r="G7" s="94"/>
      <c r="H7" s="94"/>
      <c r="I7" s="94"/>
      <c r="J7" s="94"/>
      <c r="K7" s="94"/>
      <c r="L7" s="94"/>
      <c r="M7" s="94"/>
      <c r="N7" s="94"/>
      <c r="O7" s="94"/>
      <c r="P7" s="94"/>
      <c r="Q7" s="94"/>
      <c r="R7" s="94"/>
      <c r="S7" s="94"/>
      <c r="T7" s="94"/>
      <c r="U7" s="108"/>
      <c r="V7" s="94"/>
      <c r="W7" s="94"/>
      <c r="X7" s="94"/>
      <c r="Y7" s="94"/>
      <c r="Z7" s="94"/>
      <c r="AA7" s="96"/>
    </row>
    <row r="8" spans="2:27" x14ac:dyDescent="0.2">
      <c r="B8" s="93"/>
      <c r="C8" s="94"/>
      <c r="D8" s="94"/>
      <c r="E8" s="94"/>
      <c r="F8" s="94"/>
      <c r="G8" s="94"/>
      <c r="H8" s="94"/>
      <c r="I8" s="94"/>
      <c r="J8" s="94"/>
      <c r="K8" s="94"/>
      <c r="L8" s="94"/>
      <c r="M8" s="94"/>
      <c r="N8" s="94"/>
      <c r="O8" s="94"/>
      <c r="P8" s="94"/>
      <c r="Q8" s="94"/>
      <c r="R8" s="94"/>
      <c r="S8" s="94"/>
      <c r="T8" s="94"/>
      <c r="U8" s="108"/>
      <c r="V8" s="94"/>
      <c r="W8" s="94"/>
      <c r="X8" s="94"/>
      <c r="Y8" s="94"/>
      <c r="Z8" s="94"/>
      <c r="AA8" s="96"/>
    </row>
    <row r="9" spans="2:27" s="883" customFormat="1" x14ac:dyDescent="0.2">
      <c r="B9" s="878"/>
      <c r="C9" s="879"/>
      <c r="D9" s="870" t="s">
        <v>55</v>
      </c>
      <c r="E9" s="870" t="s">
        <v>54</v>
      </c>
      <c r="F9" s="879" t="s">
        <v>38</v>
      </c>
      <c r="G9" s="879" t="s">
        <v>52</v>
      </c>
      <c r="H9" s="879" t="s">
        <v>53</v>
      </c>
      <c r="I9" s="879"/>
      <c r="J9" s="879" t="s">
        <v>59</v>
      </c>
      <c r="K9" s="879" t="s">
        <v>42</v>
      </c>
      <c r="L9" s="769" t="s">
        <v>178</v>
      </c>
      <c r="M9" s="879" t="s">
        <v>456</v>
      </c>
      <c r="N9" s="879"/>
      <c r="O9" s="879">
        <f>M10</f>
        <v>2016</v>
      </c>
      <c r="P9" s="880">
        <f>O9+1</f>
        <v>2017</v>
      </c>
      <c r="Q9" s="880">
        <f>O9+2</f>
        <v>2018</v>
      </c>
      <c r="R9" s="881">
        <f>O9+3</f>
        <v>2019</v>
      </c>
      <c r="S9" s="881">
        <f>P9+3</f>
        <v>2020</v>
      </c>
      <c r="T9" s="879"/>
      <c r="U9" s="772">
        <f>O9</f>
        <v>2016</v>
      </c>
      <c r="V9" s="772">
        <f>P9</f>
        <v>2017</v>
      </c>
      <c r="W9" s="772">
        <f>Q9</f>
        <v>2018</v>
      </c>
      <c r="X9" s="772">
        <f>R9</f>
        <v>2019</v>
      </c>
      <c r="Y9" s="772">
        <f>S9</f>
        <v>2020</v>
      </c>
      <c r="Z9" s="879"/>
      <c r="AA9" s="882"/>
    </row>
    <row r="10" spans="2:27" s="883" customFormat="1" x14ac:dyDescent="0.2">
      <c r="B10" s="878"/>
      <c r="C10" s="879"/>
      <c r="D10" s="879"/>
      <c r="E10" s="879"/>
      <c r="F10" s="879" t="s">
        <v>36</v>
      </c>
      <c r="G10" s="879"/>
      <c r="H10" s="879" t="s">
        <v>40</v>
      </c>
      <c r="I10" s="879"/>
      <c r="J10" s="879"/>
      <c r="K10" s="879" t="s">
        <v>60</v>
      </c>
      <c r="L10" s="769" t="s">
        <v>42</v>
      </c>
      <c r="M10" s="769">
        <f>tab!D4</f>
        <v>2016</v>
      </c>
      <c r="N10" s="879"/>
      <c r="O10" s="879" t="s">
        <v>42</v>
      </c>
      <c r="P10" s="879" t="s">
        <v>42</v>
      </c>
      <c r="Q10" s="879" t="s">
        <v>42</v>
      </c>
      <c r="R10" s="879" t="s">
        <v>42</v>
      </c>
      <c r="S10" s="879" t="s">
        <v>42</v>
      </c>
      <c r="T10" s="879"/>
      <c r="U10" s="879" t="s">
        <v>43</v>
      </c>
      <c r="V10" s="879" t="s">
        <v>43</v>
      </c>
      <c r="W10" s="879" t="s">
        <v>43</v>
      </c>
      <c r="X10" s="879" t="s">
        <v>43</v>
      </c>
      <c r="Y10" s="879" t="s">
        <v>43</v>
      </c>
      <c r="Z10" s="879"/>
      <c r="AA10" s="882"/>
    </row>
    <row r="11" spans="2:27" s="66" customFormat="1" x14ac:dyDescent="0.2">
      <c r="B11" s="695"/>
      <c r="C11" s="421"/>
      <c r="D11" s="421"/>
      <c r="E11" s="421"/>
      <c r="F11" s="421"/>
      <c r="G11" s="421"/>
      <c r="H11" s="421"/>
      <c r="I11" s="421"/>
      <c r="J11" s="421"/>
      <c r="K11" s="421"/>
      <c r="L11" s="300"/>
      <c r="M11" s="300"/>
      <c r="N11" s="421"/>
      <c r="O11" s="421"/>
      <c r="P11" s="421"/>
      <c r="Q11" s="421"/>
      <c r="R11" s="421"/>
      <c r="S11" s="421"/>
      <c r="T11" s="421"/>
      <c r="U11" s="421"/>
      <c r="V11" s="421"/>
      <c r="W11" s="421"/>
      <c r="X11" s="421"/>
      <c r="Y11" s="421"/>
      <c r="Z11" s="421"/>
      <c r="AA11" s="696"/>
    </row>
    <row r="12" spans="2:27" s="66" customFormat="1" x14ac:dyDescent="0.2">
      <c r="B12" s="695"/>
      <c r="C12" s="533"/>
      <c r="D12" s="534"/>
      <c r="E12" s="534"/>
      <c r="F12" s="534"/>
      <c r="G12" s="534"/>
      <c r="H12" s="534"/>
      <c r="I12" s="534"/>
      <c r="J12" s="534"/>
      <c r="K12" s="534"/>
      <c r="L12" s="535"/>
      <c r="M12" s="535"/>
      <c r="N12" s="534"/>
      <c r="O12" s="534"/>
      <c r="P12" s="534"/>
      <c r="Q12" s="534"/>
      <c r="R12" s="534"/>
      <c r="S12" s="534"/>
      <c r="T12" s="534"/>
      <c r="U12" s="534"/>
      <c r="V12" s="534"/>
      <c r="W12" s="534"/>
      <c r="X12" s="534"/>
      <c r="Y12" s="534"/>
      <c r="Z12" s="536"/>
      <c r="AA12" s="696"/>
    </row>
    <row r="13" spans="2:27" x14ac:dyDescent="0.2">
      <c r="B13" s="93"/>
      <c r="C13" s="133"/>
      <c r="D13" s="138"/>
      <c r="E13" s="138"/>
      <c r="F13" s="138"/>
      <c r="G13" s="138"/>
      <c r="H13" s="138"/>
      <c r="I13" s="138"/>
      <c r="J13" s="138"/>
      <c r="K13" s="138"/>
      <c r="L13" s="138"/>
      <c r="M13" s="844">
        <f>SUM(M15:M142)</f>
        <v>0</v>
      </c>
      <c r="N13" s="138"/>
      <c r="O13" s="844">
        <f>SUM(O15:O142)</f>
        <v>0</v>
      </c>
      <c r="P13" s="844">
        <f>SUM(P15:P142)</f>
        <v>0</v>
      </c>
      <c r="Q13" s="844">
        <f>SUM(Q15:Q142)</f>
        <v>0</v>
      </c>
      <c r="R13" s="844">
        <f>SUM(R15:R142)</f>
        <v>0</v>
      </c>
      <c r="S13" s="844">
        <f>SUM(S15:S142)</f>
        <v>0</v>
      </c>
      <c r="T13" s="138"/>
      <c r="U13" s="844">
        <f>SUM(U15:U142)</f>
        <v>0</v>
      </c>
      <c r="V13" s="844">
        <f>SUM(V15:V142)</f>
        <v>0</v>
      </c>
      <c r="W13" s="844">
        <f>SUM(W15:W142)</f>
        <v>0</v>
      </c>
      <c r="X13" s="844">
        <f>SUM(X15:X142)</f>
        <v>0</v>
      </c>
      <c r="Y13" s="844">
        <f>SUM(Y15:Y142)</f>
        <v>0</v>
      </c>
      <c r="Z13" s="212"/>
      <c r="AA13" s="96"/>
    </row>
    <row r="14" spans="2:27" s="66" customFormat="1" x14ac:dyDescent="0.2">
      <c r="B14" s="695"/>
      <c r="C14" s="537"/>
      <c r="D14" s="213"/>
      <c r="E14" s="213"/>
      <c r="F14" s="213"/>
      <c r="G14" s="213"/>
      <c r="H14" s="213"/>
      <c r="I14" s="213"/>
      <c r="J14" s="213"/>
      <c r="K14" s="213"/>
      <c r="L14" s="538"/>
      <c r="M14" s="538"/>
      <c r="N14" s="213"/>
      <c r="O14" s="213"/>
      <c r="P14" s="213"/>
      <c r="Q14" s="213"/>
      <c r="R14" s="213"/>
      <c r="S14" s="213"/>
      <c r="T14" s="213"/>
      <c r="U14" s="213"/>
      <c r="V14" s="213"/>
      <c r="W14" s="213"/>
      <c r="X14" s="213"/>
      <c r="Y14" s="213"/>
      <c r="Z14" s="539"/>
      <c r="AA14" s="696"/>
    </row>
    <row r="15" spans="2:27" x14ac:dyDescent="0.2">
      <c r="B15" s="93"/>
      <c r="C15" s="133"/>
      <c r="D15" s="307"/>
      <c r="E15" s="307"/>
      <c r="F15" s="188"/>
      <c r="G15" s="289"/>
      <c r="H15" s="188"/>
      <c r="I15" s="138"/>
      <c r="J15" s="146">
        <f>IF(H15="geen",9999999999,H15)</f>
        <v>0</v>
      </c>
      <c r="K15" s="884">
        <f t="shared" ref="K15:K78" si="0">IF(G15=0,0,(G15/J15))</f>
        <v>0</v>
      </c>
      <c r="L15" s="726" t="str">
        <f t="shared" ref="L15:L78" si="1">IF(J15=0,"-",(IF(J15&gt;3000,"-",F15+J15-1)))</f>
        <v>-</v>
      </c>
      <c r="M15" s="884">
        <f t="shared" ref="M15:M78" si="2">IF(H15="geen",IF(F15&lt;$O$9,G15,0),IF(F15&gt;=$O$9,0,IF((G15-($O$9-F15)*K15)&lt;0,0,G15-($O$9-F15)*K15)))</f>
        <v>0</v>
      </c>
      <c r="N15" s="138"/>
      <c r="O15" s="884">
        <f t="shared" ref="O15:S40" si="3">(IF(O$9&lt;$F15,0,IF($L15&lt;=O$9-1,0,$K15)))</f>
        <v>0</v>
      </c>
      <c r="P15" s="884">
        <f t="shared" si="3"/>
        <v>0</v>
      </c>
      <c r="Q15" s="884">
        <f t="shared" si="3"/>
        <v>0</v>
      </c>
      <c r="R15" s="884">
        <f t="shared" si="3"/>
        <v>0</v>
      </c>
      <c r="S15" s="884">
        <f t="shared" si="3"/>
        <v>0</v>
      </c>
      <c r="T15" s="138"/>
      <c r="U15" s="884">
        <f t="shared" ref="U15:Y30" si="4">IF(U$9=$F15,$G15,0)</f>
        <v>0</v>
      </c>
      <c r="V15" s="884">
        <f t="shared" si="4"/>
        <v>0</v>
      </c>
      <c r="W15" s="884">
        <f t="shared" si="4"/>
        <v>0</v>
      </c>
      <c r="X15" s="884">
        <f t="shared" si="4"/>
        <v>0</v>
      </c>
      <c r="Y15" s="884">
        <f t="shared" si="4"/>
        <v>0</v>
      </c>
      <c r="Z15" s="212"/>
      <c r="AA15" s="96"/>
    </row>
    <row r="16" spans="2:27" x14ac:dyDescent="0.2">
      <c r="B16" s="93"/>
      <c r="C16" s="133"/>
      <c r="D16" s="307"/>
      <c r="E16" s="307"/>
      <c r="F16" s="188"/>
      <c r="G16" s="289"/>
      <c r="H16" s="188"/>
      <c r="I16" s="138"/>
      <c r="J16" s="146">
        <f t="shared" ref="J16:J82" si="5">IF(H16="geen",9999999999,H16)</f>
        <v>0</v>
      </c>
      <c r="K16" s="884">
        <f t="shared" si="0"/>
        <v>0</v>
      </c>
      <c r="L16" s="726" t="str">
        <f t="shared" si="1"/>
        <v>-</v>
      </c>
      <c r="M16" s="884">
        <f t="shared" si="2"/>
        <v>0</v>
      </c>
      <c r="N16" s="138"/>
      <c r="O16" s="884">
        <f t="shared" si="3"/>
        <v>0</v>
      </c>
      <c r="P16" s="884">
        <f t="shared" si="3"/>
        <v>0</v>
      </c>
      <c r="Q16" s="884">
        <f t="shared" si="3"/>
        <v>0</v>
      </c>
      <c r="R16" s="884">
        <f t="shared" si="3"/>
        <v>0</v>
      </c>
      <c r="S16" s="884">
        <f t="shared" si="3"/>
        <v>0</v>
      </c>
      <c r="T16" s="138"/>
      <c r="U16" s="884">
        <f t="shared" si="4"/>
        <v>0</v>
      </c>
      <c r="V16" s="884">
        <f t="shared" si="4"/>
        <v>0</v>
      </c>
      <c r="W16" s="884">
        <f t="shared" si="4"/>
        <v>0</v>
      </c>
      <c r="X16" s="884">
        <f t="shared" si="4"/>
        <v>0</v>
      </c>
      <c r="Y16" s="884">
        <f t="shared" si="4"/>
        <v>0</v>
      </c>
      <c r="Z16" s="212"/>
      <c r="AA16" s="96"/>
    </row>
    <row r="17" spans="2:27" x14ac:dyDescent="0.2">
      <c r="B17" s="93"/>
      <c r="C17" s="133"/>
      <c r="D17" s="307"/>
      <c r="E17" s="307"/>
      <c r="F17" s="188"/>
      <c r="G17" s="289"/>
      <c r="H17" s="188"/>
      <c r="I17" s="138"/>
      <c r="J17" s="146">
        <f t="shared" si="5"/>
        <v>0</v>
      </c>
      <c r="K17" s="884">
        <f t="shared" si="0"/>
        <v>0</v>
      </c>
      <c r="L17" s="726" t="str">
        <f t="shared" si="1"/>
        <v>-</v>
      </c>
      <c r="M17" s="884">
        <f t="shared" si="2"/>
        <v>0</v>
      </c>
      <c r="N17" s="138"/>
      <c r="O17" s="884">
        <f t="shared" si="3"/>
        <v>0</v>
      </c>
      <c r="P17" s="884">
        <f t="shared" si="3"/>
        <v>0</v>
      </c>
      <c r="Q17" s="884">
        <f t="shared" si="3"/>
        <v>0</v>
      </c>
      <c r="R17" s="884">
        <f t="shared" si="3"/>
        <v>0</v>
      </c>
      <c r="S17" s="884">
        <f t="shared" si="3"/>
        <v>0</v>
      </c>
      <c r="T17" s="138"/>
      <c r="U17" s="884">
        <f t="shared" si="4"/>
        <v>0</v>
      </c>
      <c r="V17" s="884">
        <f t="shared" si="4"/>
        <v>0</v>
      </c>
      <c r="W17" s="884">
        <f t="shared" si="4"/>
        <v>0</v>
      </c>
      <c r="X17" s="884">
        <f t="shared" si="4"/>
        <v>0</v>
      </c>
      <c r="Y17" s="884">
        <f t="shared" si="4"/>
        <v>0</v>
      </c>
      <c r="Z17" s="212"/>
      <c r="AA17" s="96"/>
    </row>
    <row r="18" spans="2:27" x14ac:dyDescent="0.2">
      <c r="B18" s="93"/>
      <c r="C18" s="133"/>
      <c r="D18" s="307"/>
      <c r="E18" s="307"/>
      <c r="F18" s="188"/>
      <c r="G18" s="289"/>
      <c r="H18" s="188"/>
      <c r="I18" s="138"/>
      <c r="J18" s="146">
        <f t="shared" si="5"/>
        <v>0</v>
      </c>
      <c r="K18" s="884">
        <f t="shared" si="0"/>
        <v>0</v>
      </c>
      <c r="L18" s="726" t="str">
        <f t="shared" si="1"/>
        <v>-</v>
      </c>
      <c r="M18" s="884">
        <f t="shared" si="2"/>
        <v>0</v>
      </c>
      <c r="N18" s="138"/>
      <c r="O18" s="884">
        <f t="shared" si="3"/>
        <v>0</v>
      </c>
      <c r="P18" s="884">
        <f t="shared" si="3"/>
        <v>0</v>
      </c>
      <c r="Q18" s="884">
        <f t="shared" si="3"/>
        <v>0</v>
      </c>
      <c r="R18" s="884">
        <f t="shared" si="3"/>
        <v>0</v>
      </c>
      <c r="S18" s="884">
        <f t="shared" si="3"/>
        <v>0</v>
      </c>
      <c r="T18" s="138"/>
      <c r="U18" s="884">
        <f t="shared" si="4"/>
        <v>0</v>
      </c>
      <c r="V18" s="884">
        <f t="shared" si="4"/>
        <v>0</v>
      </c>
      <c r="W18" s="884">
        <f t="shared" si="4"/>
        <v>0</v>
      </c>
      <c r="X18" s="884">
        <f t="shared" si="4"/>
        <v>0</v>
      </c>
      <c r="Y18" s="884">
        <f t="shared" si="4"/>
        <v>0</v>
      </c>
      <c r="Z18" s="212"/>
      <c r="AA18" s="96"/>
    </row>
    <row r="19" spans="2:27" x14ac:dyDescent="0.2">
      <c r="B19" s="93"/>
      <c r="C19" s="133"/>
      <c r="D19" s="307"/>
      <c r="E19" s="307"/>
      <c r="F19" s="188"/>
      <c r="G19" s="289"/>
      <c r="H19" s="188"/>
      <c r="I19" s="138"/>
      <c r="J19" s="146">
        <f t="shared" si="5"/>
        <v>0</v>
      </c>
      <c r="K19" s="884">
        <f t="shared" si="0"/>
        <v>0</v>
      </c>
      <c r="L19" s="726" t="str">
        <f t="shared" si="1"/>
        <v>-</v>
      </c>
      <c r="M19" s="884">
        <f t="shared" si="2"/>
        <v>0</v>
      </c>
      <c r="N19" s="138"/>
      <c r="O19" s="884">
        <f t="shared" si="3"/>
        <v>0</v>
      </c>
      <c r="P19" s="884">
        <f t="shared" si="3"/>
        <v>0</v>
      </c>
      <c r="Q19" s="884">
        <f t="shared" si="3"/>
        <v>0</v>
      </c>
      <c r="R19" s="884">
        <f t="shared" si="3"/>
        <v>0</v>
      </c>
      <c r="S19" s="884">
        <f t="shared" si="3"/>
        <v>0</v>
      </c>
      <c r="T19" s="138"/>
      <c r="U19" s="884">
        <f t="shared" si="4"/>
        <v>0</v>
      </c>
      <c r="V19" s="884">
        <f t="shared" si="4"/>
        <v>0</v>
      </c>
      <c r="W19" s="884">
        <f t="shared" si="4"/>
        <v>0</v>
      </c>
      <c r="X19" s="884">
        <f t="shared" si="4"/>
        <v>0</v>
      </c>
      <c r="Y19" s="884">
        <f t="shared" si="4"/>
        <v>0</v>
      </c>
      <c r="Z19" s="212"/>
      <c r="AA19" s="96"/>
    </row>
    <row r="20" spans="2:27" x14ac:dyDescent="0.2">
      <c r="B20" s="93"/>
      <c r="C20" s="133"/>
      <c r="D20" s="307"/>
      <c r="E20" s="307"/>
      <c r="F20" s="188"/>
      <c r="G20" s="289"/>
      <c r="H20" s="188"/>
      <c r="I20" s="138"/>
      <c r="J20" s="146">
        <f t="shared" si="5"/>
        <v>0</v>
      </c>
      <c r="K20" s="884">
        <f t="shared" si="0"/>
        <v>0</v>
      </c>
      <c r="L20" s="726" t="str">
        <f t="shared" si="1"/>
        <v>-</v>
      </c>
      <c r="M20" s="884">
        <f t="shared" si="2"/>
        <v>0</v>
      </c>
      <c r="N20" s="138"/>
      <c r="O20" s="884">
        <f t="shared" si="3"/>
        <v>0</v>
      </c>
      <c r="P20" s="884">
        <f t="shared" si="3"/>
        <v>0</v>
      </c>
      <c r="Q20" s="884">
        <f t="shared" si="3"/>
        <v>0</v>
      </c>
      <c r="R20" s="884">
        <f t="shared" si="3"/>
        <v>0</v>
      </c>
      <c r="S20" s="884">
        <f t="shared" si="3"/>
        <v>0</v>
      </c>
      <c r="T20" s="138"/>
      <c r="U20" s="884">
        <f t="shared" si="4"/>
        <v>0</v>
      </c>
      <c r="V20" s="884">
        <f t="shared" si="4"/>
        <v>0</v>
      </c>
      <c r="W20" s="884">
        <f t="shared" si="4"/>
        <v>0</v>
      </c>
      <c r="X20" s="884">
        <f t="shared" si="4"/>
        <v>0</v>
      </c>
      <c r="Y20" s="884">
        <f t="shared" si="4"/>
        <v>0</v>
      </c>
      <c r="Z20" s="212"/>
      <c r="AA20" s="96"/>
    </row>
    <row r="21" spans="2:27" x14ac:dyDescent="0.2">
      <c r="B21" s="93"/>
      <c r="C21" s="133"/>
      <c r="D21" s="307"/>
      <c r="E21" s="307"/>
      <c r="F21" s="188"/>
      <c r="G21" s="289"/>
      <c r="H21" s="188"/>
      <c r="I21" s="138"/>
      <c r="J21" s="146">
        <f t="shared" si="5"/>
        <v>0</v>
      </c>
      <c r="K21" s="884">
        <f t="shared" si="0"/>
        <v>0</v>
      </c>
      <c r="L21" s="726" t="str">
        <f t="shared" si="1"/>
        <v>-</v>
      </c>
      <c r="M21" s="884">
        <f t="shared" si="2"/>
        <v>0</v>
      </c>
      <c r="N21" s="138"/>
      <c r="O21" s="884">
        <f t="shared" si="3"/>
        <v>0</v>
      </c>
      <c r="P21" s="884">
        <f t="shared" si="3"/>
        <v>0</v>
      </c>
      <c r="Q21" s="884">
        <f t="shared" si="3"/>
        <v>0</v>
      </c>
      <c r="R21" s="884">
        <f t="shared" si="3"/>
        <v>0</v>
      </c>
      <c r="S21" s="884">
        <f t="shared" si="3"/>
        <v>0</v>
      </c>
      <c r="T21" s="138"/>
      <c r="U21" s="884">
        <f t="shared" si="4"/>
        <v>0</v>
      </c>
      <c r="V21" s="884">
        <f t="shared" si="4"/>
        <v>0</v>
      </c>
      <c r="W21" s="884">
        <f t="shared" si="4"/>
        <v>0</v>
      </c>
      <c r="X21" s="884">
        <f t="shared" si="4"/>
        <v>0</v>
      </c>
      <c r="Y21" s="884">
        <f t="shared" si="4"/>
        <v>0</v>
      </c>
      <c r="Z21" s="212"/>
      <c r="AA21" s="96"/>
    </row>
    <row r="22" spans="2:27" x14ac:dyDescent="0.2">
      <c r="B22" s="93"/>
      <c r="C22" s="133"/>
      <c r="D22" s="307"/>
      <c r="E22" s="307"/>
      <c r="F22" s="188"/>
      <c r="G22" s="289"/>
      <c r="H22" s="188"/>
      <c r="I22" s="138"/>
      <c r="J22" s="146">
        <f t="shared" si="5"/>
        <v>0</v>
      </c>
      <c r="K22" s="884">
        <f t="shared" si="0"/>
        <v>0</v>
      </c>
      <c r="L22" s="726" t="str">
        <f t="shared" si="1"/>
        <v>-</v>
      </c>
      <c r="M22" s="884">
        <f t="shared" si="2"/>
        <v>0</v>
      </c>
      <c r="N22" s="138"/>
      <c r="O22" s="884">
        <f t="shared" si="3"/>
        <v>0</v>
      </c>
      <c r="P22" s="884">
        <f t="shared" si="3"/>
        <v>0</v>
      </c>
      <c r="Q22" s="884">
        <f t="shared" si="3"/>
        <v>0</v>
      </c>
      <c r="R22" s="884">
        <f t="shared" si="3"/>
        <v>0</v>
      </c>
      <c r="S22" s="884">
        <f t="shared" si="3"/>
        <v>0</v>
      </c>
      <c r="T22" s="138"/>
      <c r="U22" s="884">
        <f t="shared" si="4"/>
        <v>0</v>
      </c>
      <c r="V22" s="884">
        <f t="shared" si="4"/>
        <v>0</v>
      </c>
      <c r="W22" s="884">
        <f t="shared" si="4"/>
        <v>0</v>
      </c>
      <c r="X22" s="884">
        <f t="shared" si="4"/>
        <v>0</v>
      </c>
      <c r="Y22" s="884">
        <f t="shared" si="4"/>
        <v>0</v>
      </c>
      <c r="Z22" s="212"/>
      <c r="AA22" s="96"/>
    </row>
    <row r="23" spans="2:27" x14ac:dyDescent="0.2">
      <c r="B23" s="93"/>
      <c r="C23" s="133"/>
      <c r="D23" s="307"/>
      <c r="E23" s="307"/>
      <c r="F23" s="188"/>
      <c r="G23" s="289"/>
      <c r="H23" s="188"/>
      <c r="I23" s="138"/>
      <c r="J23" s="146">
        <f t="shared" si="5"/>
        <v>0</v>
      </c>
      <c r="K23" s="884">
        <f t="shared" si="0"/>
        <v>0</v>
      </c>
      <c r="L23" s="726" t="str">
        <f t="shared" si="1"/>
        <v>-</v>
      </c>
      <c r="M23" s="884">
        <f t="shared" si="2"/>
        <v>0</v>
      </c>
      <c r="N23" s="138"/>
      <c r="O23" s="884">
        <f t="shared" si="3"/>
        <v>0</v>
      </c>
      <c r="P23" s="884">
        <f t="shared" si="3"/>
        <v>0</v>
      </c>
      <c r="Q23" s="884">
        <f t="shared" si="3"/>
        <v>0</v>
      </c>
      <c r="R23" s="884">
        <f t="shared" si="3"/>
        <v>0</v>
      </c>
      <c r="S23" s="884">
        <f t="shared" si="3"/>
        <v>0</v>
      </c>
      <c r="T23" s="138"/>
      <c r="U23" s="884">
        <f t="shared" si="4"/>
        <v>0</v>
      </c>
      <c r="V23" s="884">
        <f t="shared" si="4"/>
        <v>0</v>
      </c>
      <c r="W23" s="884">
        <f t="shared" si="4"/>
        <v>0</v>
      </c>
      <c r="X23" s="884">
        <f t="shared" si="4"/>
        <v>0</v>
      </c>
      <c r="Y23" s="884">
        <f t="shared" si="4"/>
        <v>0</v>
      </c>
      <c r="Z23" s="212"/>
      <c r="AA23" s="96"/>
    </row>
    <row r="24" spans="2:27" x14ac:dyDescent="0.2">
      <c r="B24" s="93"/>
      <c r="C24" s="133"/>
      <c r="D24" s="307"/>
      <c r="E24" s="307"/>
      <c r="F24" s="188"/>
      <c r="G24" s="289"/>
      <c r="H24" s="188"/>
      <c r="I24" s="138"/>
      <c r="J24" s="146">
        <f t="shared" si="5"/>
        <v>0</v>
      </c>
      <c r="K24" s="884">
        <f t="shared" si="0"/>
        <v>0</v>
      </c>
      <c r="L24" s="726" t="str">
        <f t="shared" si="1"/>
        <v>-</v>
      </c>
      <c r="M24" s="884">
        <f t="shared" si="2"/>
        <v>0</v>
      </c>
      <c r="N24" s="138"/>
      <c r="O24" s="884">
        <f t="shared" si="3"/>
        <v>0</v>
      </c>
      <c r="P24" s="884">
        <f t="shared" si="3"/>
        <v>0</v>
      </c>
      <c r="Q24" s="884">
        <f t="shared" si="3"/>
        <v>0</v>
      </c>
      <c r="R24" s="884">
        <f t="shared" si="3"/>
        <v>0</v>
      </c>
      <c r="S24" s="884">
        <f t="shared" si="3"/>
        <v>0</v>
      </c>
      <c r="T24" s="138"/>
      <c r="U24" s="884">
        <f t="shared" si="4"/>
        <v>0</v>
      </c>
      <c r="V24" s="884">
        <f t="shared" si="4"/>
        <v>0</v>
      </c>
      <c r="W24" s="884">
        <f t="shared" si="4"/>
        <v>0</v>
      </c>
      <c r="X24" s="884">
        <f t="shared" si="4"/>
        <v>0</v>
      </c>
      <c r="Y24" s="884">
        <f t="shared" si="4"/>
        <v>0</v>
      </c>
      <c r="Z24" s="212"/>
      <c r="AA24" s="96"/>
    </row>
    <row r="25" spans="2:27" x14ac:dyDescent="0.2">
      <c r="B25" s="93"/>
      <c r="C25" s="133"/>
      <c r="D25" s="307"/>
      <c r="E25" s="307"/>
      <c r="F25" s="188"/>
      <c r="G25" s="289"/>
      <c r="H25" s="188"/>
      <c r="I25" s="138"/>
      <c r="J25" s="146">
        <f t="shared" si="5"/>
        <v>0</v>
      </c>
      <c r="K25" s="884">
        <f t="shared" si="0"/>
        <v>0</v>
      </c>
      <c r="L25" s="726" t="str">
        <f t="shared" si="1"/>
        <v>-</v>
      </c>
      <c r="M25" s="884">
        <f t="shared" si="2"/>
        <v>0</v>
      </c>
      <c r="N25" s="138"/>
      <c r="O25" s="884">
        <f t="shared" si="3"/>
        <v>0</v>
      </c>
      <c r="P25" s="884">
        <f t="shared" si="3"/>
        <v>0</v>
      </c>
      <c r="Q25" s="884">
        <f t="shared" si="3"/>
        <v>0</v>
      </c>
      <c r="R25" s="884">
        <f t="shared" si="3"/>
        <v>0</v>
      </c>
      <c r="S25" s="884">
        <f t="shared" si="3"/>
        <v>0</v>
      </c>
      <c r="T25" s="138"/>
      <c r="U25" s="884">
        <f t="shared" si="4"/>
        <v>0</v>
      </c>
      <c r="V25" s="884">
        <f t="shared" si="4"/>
        <v>0</v>
      </c>
      <c r="W25" s="884">
        <f t="shared" si="4"/>
        <v>0</v>
      </c>
      <c r="X25" s="884">
        <f t="shared" si="4"/>
        <v>0</v>
      </c>
      <c r="Y25" s="884">
        <f t="shared" si="4"/>
        <v>0</v>
      </c>
      <c r="Z25" s="212"/>
      <c r="AA25" s="96"/>
    </row>
    <row r="26" spans="2:27" x14ac:dyDescent="0.2">
      <c r="B26" s="93"/>
      <c r="C26" s="133"/>
      <c r="D26" s="307"/>
      <c r="E26" s="307"/>
      <c r="F26" s="188"/>
      <c r="G26" s="289"/>
      <c r="H26" s="188"/>
      <c r="I26" s="138"/>
      <c r="J26" s="146">
        <f t="shared" si="5"/>
        <v>0</v>
      </c>
      <c r="K26" s="884">
        <f t="shared" si="0"/>
        <v>0</v>
      </c>
      <c r="L26" s="726" t="str">
        <f t="shared" si="1"/>
        <v>-</v>
      </c>
      <c r="M26" s="884">
        <f t="shared" si="2"/>
        <v>0</v>
      </c>
      <c r="N26" s="138"/>
      <c r="O26" s="884">
        <f t="shared" si="3"/>
        <v>0</v>
      </c>
      <c r="P26" s="884">
        <f t="shared" si="3"/>
        <v>0</v>
      </c>
      <c r="Q26" s="884">
        <f t="shared" si="3"/>
        <v>0</v>
      </c>
      <c r="R26" s="884">
        <f t="shared" si="3"/>
        <v>0</v>
      </c>
      <c r="S26" s="884">
        <f t="shared" si="3"/>
        <v>0</v>
      </c>
      <c r="T26" s="138"/>
      <c r="U26" s="884">
        <f t="shared" si="4"/>
        <v>0</v>
      </c>
      <c r="V26" s="884">
        <f t="shared" si="4"/>
        <v>0</v>
      </c>
      <c r="W26" s="884">
        <f t="shared" si="4"/>
        <v>0</v>
      </c>
      <c r="X26" s="884">
        <f t="shared" si="4"/>
        <v>0</v>
      </c>
      <c r="Y26" s="884">
        <f t="shared" si="4"/>
        <v>0</v>
      </c>
      <c r="Z26" s="212"/>
      <c r="AA26" s="96"/>
    </row>
    <row r="27" spans="2:27" x14ac:dyDescent="0.2">
      <c r="B27" s="93"/>
      <c r="C27" s="133"/>
      <c r="D27" s="307"/>
      <c r="E27" s="307"/>
      <c r="F27" s="188"/>
      <c r="G27" s="289"/>
      <c r="H27" s="188"/>
      <c r="I27" s="138"/>
      <c r="J27" s="146">
        <f t="shared" si="5"/>
        <v>0</v>
      </c>
      <c r="K27" s="884">
        <f t="shared" si="0"/>
        <v>0</v>
      </c>
      <c r="L27" s="726" t="str">
        <f t="shared" si="1"/>
        <v>-</v>
      </c>
      <c r="M27" s="884">
        <f t="shared" si="2"/>
        <v>0</v>
      </c>
      <c r="N27" s="138"/>
      <c r="O27" s="884">
        <f t="shared" si="3"/>
        <v>0</v>
      </c>
      <c r="P27" s="884">
        <f t="shared" si="3"/>
        <v>0</v>
      </c>
      <c r="Q27" s="884">
        <f t="shared" si="3"/>
        <v>0</v>
      </c>
      <c r="R27" s="884">
        <f t="shared" si="3"/>
        <v>0</v>
      </c>
      <c r="S27" s="884">
        <f t="shared" si="3"/>
        <v>0</v>
      </c>
      <c r="T27" s="138"/>
      <c r="U27" s="884">
        <f t="shared" si="4"/>
        <v>0</v>
      </c>
      <c r="V27" s="884">
        <f t="shared" si="4"/>
        <v>0</v>
      </c>
      <c r="W27" s="884">
        <f t="shared" si="4"/>
        <v>0</v>
      </c>
      <c r="X27" s="884">
        <f t="shared" si="4"/>
        <v>0</v>
      </c>
      <c r="Y27" s="884">
        <f t="shared" si="4"/>
        <v>0</v>
      </c>
      <c r="Z27" s="212"/>
      <c r="AA27" s="96"/>
    </row>
    <row r="28" spans="2:27" x14ac:dyDescent="0.2">
      <c r="B28" s="93"/>
      <c r="C28" s="133"/>
      <c r="D28" s="307"/>
      <c r="E28" s="307"/>
      <c r="F28" s="188"/>
      <c r="G28" s="289"/>
      <c r="H28" s="188"/>
      <c r="I28" s="138"/>
      <c r="J28" s="146">
        <f t="shared" si="5"/>
        <v>0</v>
      </c>
      <c r="K28" s="884">
        <f t="shared" si="0"/>
        <v>0</v>
      </c>
      <c r="L28" s="726" t="str">
        <f t="shared" si="1"/>
        <v>-</v>
      </c>
      <c r="M28" s="884">
        <f t="shared" si="2"/>
        <v>0</v>
      </c>
      <c r="N28" s="138"/>
      <c r="O28" s="884">
        <f t="shared" si="3"/>
        <v>0</v>
      </c>
      <c r="P28" s="884">
        <f t="shared" si="3"/>
        <v>0</v>
      </c>
      <c r="Q28" s="884">
        <f t="shared" si="3"/>
        <v>0</v>
      </c>
      <c r="R28" s="884">
        <f t="shared" si="3"/>
        <v>0</v>
      </c>
      <c r="S28" s="884">
        <f t="shared" si="3"/>
        <v>0</v>
      </c>
      <c r="T28" s="138"/>
      <c r="U28" s="884">
        <f t="shared" si="4"/>
        <v>0</v>
      </c>
      <c r="V28" s="884">
        <f t="shared" si="4"/>
        <v>0</v>
      </c>
      <c r="W28" s="884">
        <f t="shared" si="4"/>
        <v>0</v>
      </c>
      <c r="X28" s="884">
        <f t="shared" si="4"/>
        <v>0</v>
      </c>
      <c r="Y28" s="884">
        <f t="shared" si="4"/>
        <v>0</v>
      </c>
      <c r="Z28" s="212"/>
      <c r="AA28" s="96"/>
    </row>
    <row r="29" spans="2:27" x14ac:dyDescent="0.2">
      <c r="B29" s="93"/>
      <c r="C29" s="133"/>
      <c r="D29" s="307"/>
      <c r="E29" s="307"/>
      <c r="F29" s="188"/>
      <c r="G29" s="289"/>
      <c r="H29" s="188"/>
      <c r="I29" s="138"/>
      <c r="J29" s="146">
        <f t="shared" si="5"/>
        <v>0</v>
      </c>
      <c r="K29" s="884">
        <f t="shared" si="0"/>
        <v>0</v>
      </c>
      <c r="L29" s="726" t="str">
        <f t="shared" si="1"/>
        <v>-</v>
      </c>
      <c r="M29" s="884">
        <f t="shared" si="2"/>
        <v>0</v>
      </c>
      <c r="N29" s="138"/>
      <c r="O29" s="884">
        <f t="shared" si="3"/>
        <v>0</v>
      </c>
      <c r="P29" s="884">
        <f t="shared" si="3"/>
        <v>0</v>
      </c>
      <c r="Q29" s="884">
        <f t="shared" si="3"/>
        <v>0</v>
      </c>
      <c r="R29" s="884">
        <f t="shared" si="3"/>
        <v>0</v>
      </c>
      <c r="S29" s="884">
        <f t="shared" si="3"/>
        <v>0</v>
      </c>
      <c r="T29" s="138"/>
      <c r="U29" s="884">
        <f t="shared" si="4"/>
        <v>0</v>
      </c>
      <c r="V29" s="884">
        <f t="shared" si="4"/>
        <v>0</v>
      </c>
      <c r="W29" s="884">
        <f t="shared" si="4"/>
        <v>0</v>
      </c>
      <c r="X29" s="884">
        <f t="shared" si="4"/>
        <v>0</v>
      </c>
      <c r="Y29" s="884">
        <f t="shared" si="4"/>
        <v>0</v>
      </c>
      <c r="Z29" s="212"/>
      <c r="AA29" s="96"/>
    </row>
    <row r="30" spans="2:27" x14ac:dyDescent="0.2">
      <c r="B30" s="93"/>
      <c r="C30" s="133"/>
      <c r="D30" s="307"/>
      <c r="E30" s="307"/>
      <c r="F30" s="188"/>
      <c r="G30" s="289"/>
      <c r="H30" s="188"/>
      <c r="I30" s="138"/>
      <c r="J30" s="146">
        <f t="shared" si="5"/>
        <v>0</v>
      </c>
      <c r="K30" s="884">
        <f t="shared" si="0"/>
        <v>0</v>
      </c>
      <c r="L30" s="726" t="str">
        <f t="shared" si="1"/>
        <v>-</v>
      </c>
      <c r="M30" s="884">
        <f t="shared" si="2"/>
        <v>0</v>
      </c>
      <c r="N30" s="138"/>
      <c r="O30" s="884">
        <f t="shared" si="3"/>
        <v>0</v>
      </c>
      <c r="P30" s="884">
        <f t="shared" si="3"/>
        <v>0</v>
      </c>
      <c r="Q30" s="884">
        <f t="shared" si="3"/>
        <v>0</v>
      </c>
      <c r="R30" s="884">
        <f t="shared" si="3"/>
        <v>0</v>
      </c>
      <c r="S30" s="884">
        <f t="shared" si="3"/>
        <v>0</v>
      </c>
      <c r="T30" s="138"/>
      <c r="U30" s="884">
        <f t="shared" si="4"/>
        <v>0</v>
      </c>
      <c r="V30" s="884">
        <f t="shared" si="4"/>
        <v>0</v>
      </c>
      <c r="W30" s="884">
        <f t="shared" si="4"/>
        <v>0</v>
      </c>
      <c r="X30" s="884">
        <f t="shared" si="4"/>
        <v>0</v>
      </c>
      <c r="Y30" s="884">
        <f t="shared" si="4"/>
        <v>0</v>
      </c>
      <c r="Z30" s="212"/>
      <c r="AA30" s="96"/>
    </row>
    <row r="31" spans="2:27" x14ac:dyDescent="0.2">
      <c r="B31" s="93"/>
      <c r="C31" s="133"/>
      <c r="D31" s="307"/>
      <c r="E31" s="307"/>
      <c r="F31" s="188"/>
      <c r="G31" s="289"/>
      <c r="H31" s="188"/>
      <c r="I31" s="138"/>
      <c r="J31" s="146">
        <f t="shared" si="5"/>
        <v>0</v>
      </c>
      <c r="K31" s="884">
        <f t="shared" si="0"/>
        <v>0</v>
      </c>
      <c r="L31" s="726" t="str">
        <f t="shared" si="1"/>
        <v>-</v>
      </c>
      <c r="M31" s="884">
        <f t="shared" si="2"/>
        <v>0</v>
      </c>
      <c r="N31" s="138"/>
      <c r="O31" s="884">
        <f t="shared" si="3"/>
        <v>0</v>
      </c>
      <c r="P31" s="884">
        <f t="shared" si="3"/>
        <v>0</v>
      </c>
      <c r="Q31" s="884">
        <f t="shared" si="3"/>
        <v>0</v>
      </c>
      <c r="R31" s="884">
        <f t="shared" si="3"/>
        <v>0</v>
      </c>
      <c r="S31" s="884">
        <f t="shared" si="3"/>
        <v>0</v>
      </c>
      <c r="T31" s="138"/>
      <c r="U31" s="884">
        <f t="shared" ref="U31:Y46" si="6">IF(U$9=$F31,$G31,0)</f>
        <v>0</v>
      </c>
      <c r="V31" s="884">
        <f t="shared" si="6"/>
        <v>0</v>
      </c>
      <c r="W31" s="884">
        <f t="shared" si="6"/>
        <v>0</v>
      </c>
      <c r="X31" s="884">
        <f t="shared" si="6"/>
        <v>0</v>
      </c>
      <c r="Y31" s="884">
        <f t="shared" si="6"/>
        <v>0</v>
      </c>
      <c r="Z31" s="212"/>
      <c r="AA31" s="96"/>
    </row>
    <row r="32" spans="2:27" x14ac:dyDescent="0.2">
      <c r="B32" s="93"/>
      <c r="C32" s="133"/>
      <c r="D32" s="307"/>
      <c r="E32" s="307"/>
      <c r="F32" s="188"/>
      <c r="G32" s="289"/>
      <c r="H32" s="188"/>
      <c r="I32" s="138"/>
      <c r="J32" s="146">
        <f t="shared" si="5"/>
        <v>0</v>
      </c>
      <c r="K32" s="884">
        <f t="shared" si="0"/>
        <v>0</v>
      </c>
      <c r="L32" s="726" t="str">
        <f t="shared" si="1"/>
        <v>-</v>
      </c>
      <c r="M32" s="884">
        <f t="shared" si="2"/>
        <v>0</v>
      </c>
      <c r="N32" s="138"/>
      <c r="O32" s="884">
        <f t="shared" si="3"/>
        <v>0</v>
      </c>
      <c r="P32" s="884">
        <f t="shared" si="3"/>
        <v>0</v>
      </c>
      <c r="Q32" s="884">
        <f t="shared" si="3"/>
        <v>0</v>
      </c>
      <c r="R32" s="884">
        <f t="shared" si="3"/>
        <v>0</v>
      </c>
      <c r="S32" s="884">
        <f t="shared" si="3"/>
        <v>0</v>
      </c>
      <c r="T32" s="138"/>
      <c r="U32" s="884">
        <f t="shared" si="6"/>
        <v>0</v>
      </c>
      <c r="V32" s="884">
        <f t="shared" si="6"/>
        <v>0</v>
      </c>
      <c r="W32" s="884">
        <f t="shared" si="6"/>
        <v>0</v>
      </c>
      <c r="X32" s="884">
        <f t="shared" si="6"/>
        <v>0</v>
      </c>
      <c r="Y32" s="884">
        <f t="shared" si="6"/>
        <v>0</v>
      </c>
      <c r="Z32" s="212"/>
      <c r="AA32" s="96"/>
    </row>
    <row r="33" spans="2:27" x14ac:dyDescent="0.2">
      <c r="B33" s="93"/>
      <c r="C33" s="133"/>
      <c r="D33" s="307"/>
      <c r="E33" s="307"/>
      <c r="F33" s="188"/>
      <c r="G33" s="289"/>
      <c r="H33" s="188"/>
      <c r="I33" s="138"/>
      <c r="J33" s="146">
        <f t="shared" si="5"/>
        <v>0</v>
      </c>
      <c r="K33" s="884">
        <f t="shared" si="0"/>
        <v>0</v>
      </c>
      <c r="L33" s="726" t="str">
        <f t="shared" si="1"/>
        <v>-</v>
      </c>
      <c r="M33" s="884">
        <f t="shared" si="2"/>
        <v>0</v>
      </c>
      <c r="N33" s="138"/>
      <c r="O33" s="884">
        <f t="shared" si="3"/>
        <v>0</v>
      </c>
      <c r="P33" s="884">
        <f t="shared" si="3"/>
        <v>0</v>
      </c>
      <c r="Q33" s="884">
        <f t="shared" si="3"/>
        <v>0</v>
      </c>
      <c r="R33" s="884">
        <f t="shared" si="3"/>
        <v>0</v>
      </c>
      <c r="S33" s="884">
        <f t="shared" si="3"/>
        <v>0</v>
      </c>
      <c r="T33" s="138"/>
      <c r="U33" s="884">
        <f t="shared" si="6"/>
        <v>0</v>
      </c>
      <c r="V33" s="884">
        <f t="shared" si="6"/>
        <v>0</v>
      </c>
      <c r="W33" s="884">
        <f t="shared" si="6"/>
        <v>0</v>
      </c>
      <c r="X33" s="884">
        <f t="shared" si="6"/>
        <v>0</v>
      </c>
      <c r="Y33" s="884">
        <f t="shared" si="6"/>
        <v>0</v>
      </c>
      <c r="Z33" s="212"/>
      <c r="AA33" s="96"/>
    </row>
    <row r="34" spans="2:27" x14ac:dyDescent="0.2">
      <c r="B34" s="93"/>
      <c r="C34" s="133"/>
      <c r="D34" s="307"/>
      <c r="E34" s="307"/>
      <c r="F34" s="188"/>
      <c r="G34" s="289"/>
      <c r="H34" s="188"/>
      <c r="I34" s="138"/>
      <c r="J34" s="146">
        <f t="shared" si="5"/>
        <v>0</v>
      </c>
      <c r="K34" s="884">
        <f t="shared" si="0"/>
        <v>0</v>
      </c>
      <c r="L34" s="726" t="str">
        <f t="shared" si="1"/>
        <v>-</v>
      </c>
      <c r="M34" s="884">
        <f t="shared" si="2"/>
        <v>0</v>
      </c>
      <c r="N34" s="138"/>
      <c r="O34" s="884">
        <f t="shared" si="3"/>
        <v>0</v>
      </c>
      <c r="P34" s="884">
        <f t="shared" si="3"/>
        <v>0</v>
      </c>
      <c r="Q34" s="884">
        <f t="shared" si="3"/>
        <v>0</v>
      </c>
      <c r="R34" s="884">
        <f t="shared" si="3"/>
        <v>0</v>
      </c>
      <c r="S34" s="884">
        <f t="shared" si="3"/>
        <v>0</v>
      </c>
      <c r="T34" s="138"/>
      <c r="U34" s="884">
        <f t="shared" si="6"/>
        <v>0</v>
      </c>
      <c r="V34" s="884">
        <f t="shared" si="6"/>
        <v>0</v>
      </c>
      <c r="W34" s="884">
        <f t="shared" si="6"/>
        <v>0</v>
      </c>
      <c r="X34" s="884">
        <f t="shared" si="6"/>
        <v>0</v>
      </c>
      <c r="Y34" s="884">
        <f t="shared" si="6"/>
        <v>0</v>
      </c>
      <c r="Z34" s="212"/>
      <c r="AA34" s="96"/>
    </row>
    <row r="35" spans="2:27" x14ac:dyDescent="0.2">
      <c r="B35" s="93"/>
      <c r="C35" s="133"/>
      <c r="D35" s="307"/>
      <c r="E35" s="307"/>
      <c r="F35" s="188"/>
      <c r="G35" s="289"/>
      <c r="H35" s="188"/>
      <c r="I35" s="138"/>
      <c r="J35" s="146">
        <f t="shared" si="5"/>
        <v>0</v>
      </c>
      <c r="K35" s="884">
        <f t="shared" si="0"/>
        <v>0</v>
      </c>
      <c r="L35" s="726" t="str">
        <f t="shared" si="1"/>
        <v>-</v>
      </c>
      <c r="M35" s="884">
        <f t="shared" si="2"/>
        <v>0</v>
      </c>
      <c r="N35" s="138"/>
      <c r="O35" s="884">
        <f t="shared" si="3"/>
        <v>0</v>
      </c>
      <c r="P35" s="884">
        <f t="shared" si="3"/>
        <v>0</v>
      </c>
      <c r="Q35" s="884">
        <f t="shared" si="3"/>
        <v>0</v>
      </c>
      <c r="R35" s="884">
        <f t="shared" si="3"/>
        <v>0</v>
      </c>
      <c r="S35" s="884">
        <f t="shared" si="3"/>
        <v>0</v>
      </c>
      <c r="T35" s="138"/>
      <c r="U35" s="884">
        <f t="shared" si="6"/>
        <v>0</v>
      </c>
      <c r="V35" s="884">
        <f t="shared" si="6"/>
        <v>0</v>
      </c>
      <c r="W35" s="884">
        <f t="shared" si="6"/>
        <v>0</v>
      </c>
      <c r="X35" s="884">
        <f t="shared" si="6"/>
        <v>0</v>
      </c>
      <c r="Y35" s="884">
        <f t="shared" si="6"/>
        <v>0</v>
      </c>
      <c r="Z35" s="212"/>
      <c r="AA35" s="96"/>
    </row>
    <row r="36" spans="2:27" x14ac:dyDescent="0.2">
      <c r="B36" s="93"/>
      <c r="C36" s="133"/>
      <c r="D36" s="307"/>
      <c r="E36" s="307"/>
      <c r="F36" s="188"/>
      <c r="G36" s="289"/>
      <c r="H36" s="188"/>
      <c r="I36" s="138"/>
      <c r="J36" s="146">
        <f t="shared" si="5"/>
        <v>0</v>
      </c>
      <c r="K36" s="884">
        <f t="shared" si="0"/>
        <v>0</v>
      </c>
      <c r="L36" s="726" t="str">
        <f t="shared" si="1"/>
        <v>-</v>
      </c>
      <c r="M36" s="884">
        <f t="shared" si="2"/>
        <v>0</v>
      </c>
      <c r="N36" s="138"/>
      <c r="O36" s="884">
        <f t="shared" si="3"/>
        <v>0</v>
      </c>
      <c r="P36" s="884">
        <f t="shared" si="3"/>
        <v>0</v>
      </c>
      <c r="Q36" s="884">
        <f t="shared" si="3"/>
        <v>0</v>
      </c>
      <c r="R36" s="884">
        <f t="shared" si="3"/>
        <v>0</v>
      </c>
      <c r="S36" s="884">
        <f t="shared" si="3"/>
        <v>0</v>
      </c>
      <c r="T36" s="138"/>
      <c r="U36" s="884">
        <f t="shared" si="6"/>
        <v>0</v>
      </c>
      <c r="V36" s="884">
        <f t="shared" si="6"/>
        <v>0</v>
      </c>
      <c r="W36" s="884">
        <f t="shared" si="6"/>
        <v>0</v>
      </c>
      <c r="X36" s="884">
        <f t="shared" si="6"/>
        <v>0</v>
      </c>
      <c r="Y36" s="884">
        <f t="shared" si="6"/>
        <v>0</v>
      </c>
      <c r="Z36" s="212"/>
      <c r="AA36" s="96"/>
    </row>
    <row r="37" spans="2:27" x14ac:dyDescent="0.2">
      <c r="B37" s="93"/>
      <c r="C37" s="133"/>
      <c r="D37" s="307"/>
      <c r="E37" s="307"/>
      <c r="F37" s="188"/>
      <c r="G37" s="289"/>
      <c r="H37" s="188"/>
      <c r="I37" s="138"/>
      <c r="J37" s="146">
        <f t="shared" si="5"/>
        <v>0</v>
      </c>
      <c r="K37" s="884">
        <f t="shared" si="0"/>
        <v>0</v>
      </c>
      <c r="L37" s="726" t="str">
        <f t="shared" si="1"/>
        <v>-</v>
      </c>
      <c r="M37" s="884">
        <f t="shared" si="2"/>
        <v>0</v>
      </c>
      <c r="N37" s="138"/>
      <c r="O37" s="884">
        <f t="shared" si="3"/>
        <v>0</v>
      </c>
      <c r="P37" s="884">
        <f t="shared" si="3"/>
        <v>0</v>
      </c>
      <c r="Q37" s="884">
        <f t="shared" si="3"/>
        <v>0</v>
      </c>
      <c r="R37" s="884">
        <f t="shared" si="3"/>
        <v>0</v>
      </c>
      <c r="S37" s="884">
        <f t="shared" si="3"/>
        <v>0</v>
      </c>
      <c r="T37" s="138"/>
      <c r="U37" s="884">
        <f t="shared" si="6"/>
        <v>0</v>
      </c>
      <c r="V37" s="884">
        <f t="shared" si="6"/>
        <v>0</v>
      </c>
      <c r="W37" s="884">
        <f t="shared" si="6"/>
        <v>0</v>
      </c>
      <c r="X37" s="884">
        <f t="shared" si="6"/>
        <v>0</v>
      </c>
      <c r="Y37" s="884">
        <f t="shared" si="6"/>
        <v>0</v>
      </c>
      <c r="Z37" s="212"/>
      <c r="AA37" s="96"/>
    </row>
    <row r="38" spans="2:27" x14ac:dyDescent="0.2">
      <c r="B38" s="93"/>
      <c r="C38" s="133"/>
      <c r="D38" s="307"/>
      <c r="E38" s="307"/>
      <c r="F38" s="188"/>
      <c r="G38" s="289"/>
      <c r="H38" s="188"/>
      <c r="I38" s="138"/>
      <c r="J38" s="146">
        <f t="shared" si="5"/>
        <v>0</v>
      </c>
      <c r="K38" s="884">
        <f t="shared" si="0"/>
        <v>0</v>
      </c>
      <c r="L38" s="726" t="str">
        <f t="shared" si="1"/>
        <v>-</v>
      </c>
      <c r="M38" s="884">
        <f t="shared" si="2"/>
        <v>0</v>
      </c>
      <c r="N38" s="138"/>
      <c r="O38" s="884">
        <f t="shared" si="3"/>
        <v>0</v>
      </c>
      <c r="P38" s="884">
        <f t="shared" si="3"/>
        <v>0</v>
      </c>
      <c r="Q38" s="884">
        <f t="shared" si="3"/>
        <v>0</v>
      </c>
      <c r="R38" s="884">
        <f t="shared" si="3"/>
        <v>0</v>
      </c>
      <c r="S38" s="884">
        <f t="shared" si="3"/>
        <v>0</v>
      </c>
      <c r="T38" s="138"/>
      <c r="U38" s="884">
        <f t="shared" si="6"/>
        <v>0</v>
      </c>
      <c r="V38" s="884">
        <f t="shared" si="6"/>
        <v>0</v>
      </c>
      <c r="W38" s="884">
        <f t="shared" si="6"/>
        <v>0</v>
      </c>
      <c r="X38" s="884">
        <f t="shared" si="6"/>
        <v>0</v>
      </c>
      <c r="Y38" s="884">
        <f t="shared" si="6"/>
        <v>0</v>
      </c>
      <c r="Z38" s="212"/>
      <c r="AA38" s="96"/>
    </row>
    <row r="39" spans="2:27" x14ac:dyDescent="0.2">
      <c r="B39" s="93"/>
      <c r="C39" s="133"/>
      <c r="D39" s="307"/>
      <c r="E39" s="307"/>
      <c r="F39" s="188"/>
      <c r="G39" s="289"/>
      <c r="H39" s="188"/>
      <c r="I39" s="138"/>
      <c r="J39" s="146">
        <f t="shared" si="5"/>
        <v>0</v>
      </c>
      <c r="K39" s="884">
        <f t="shared" si="0"/>
        <v>0</v>
      </c>
      <c r="L39" s="726" t="str">
        <f t="shared" si="1"/>
        <v>-</v>
      </c>
      <c r="M39" s="884">
        <f t="shared" si="2"/>
        <v>0</v>
      </c>
      <c r="N39" s="138"/>
      <c r="O39" s="884">
        <f t="shared" si="3"/>
        <v>0</v>
      </c>
      <c r="P39" s="884">
        <f t="shared" si="3"/>
        <v>0</v>
      </c>
      <c r="Q39" s="884">
        <f t="shared" si="3"/>
        <v>0</v>
      </c>
      <c r="R39" s="884">
        <f t="shared" si="3"/>
        <v>0</v>
      </c>
      <c r="S39" s="884">
        <f t="shared" si="3"/>
        <v>0</v>
      </c>
      <c r="T39" s="138"/>
      <c r="U39" s="884">
        <f t="shared" si="6"/>
        <v>0</v>
      </c>
      <c r="V39" s="884">
        <f t="shared" si="6"/>
        <v>0</v>
      </c>
      <c r="W39" s="884">
        <f t="shared" si="6"/>
        <v>0</v>
      </c>
      <c r="X39" s="884">
        <f t="shared" si="6"/>
        <v>0</v>
      </c>
      <c r="Y39" s="884">
        <f t="shared" si="6"/>
        <v>0</v>
      </c>
      <c r="Z39" s="212"/>
      <c r="AA39" s="96"/>
    </row>
    <row r="40" spans="2:27" x14ac:dyDescent="0.2">
      <c r="B40" s="93"/>
      <c r="C40" s="133"/>
      <c r="D40" s="307"/>
      <c r="E40" s="307"/>
      <c r="F40" s="188"/>
      <c r="G40" s="289"/>
      <c r="H40" s="188"/>
      <c r="I40" s="138"/>
      <c r="J40" s="146">
        <f t="shared" si="5"/>
        <v>0</v>
      </c>
      <c r="K40" s="884">
        <f t="shared" si="0"/>
        <v>0</v>
      </c>
      <c r="L40" s="726" t="str">
        <f t="shared" si="1"/>
        <v>-</v>
      </c>
      <c r="M40" s="884">
        <f t="shared" si="2"/>
        <v>0</v>
      </c>
      <c r="N40" s="138"/>
      <c r="O40" s="884">
        <f t="shared" si="3"/>
        <v>0</v>
      </c>
      <c r="P40" s="884">
        <f t="shared" si="3"/>
        <v>0</v>
      </c>
      <c r="Q40" s="884">
        <f t="shared" si="3"/>
        <v>0</v>
      </c>
      <c r="R40" s="884">
        <f t="shared" si="3"/>
        <v>0</v>
      </c>
      <c r="S40" s="884">
        <f t="shared" si="3"/>
        <v>0</v>
      </c>
      <c r="T40" s="138"/>
      <c r="U40" s="884">
        <f t="shared" si="6"/>
        <v>0</v>
      </c>
      <c r="V40" s="884">
        <f t="shared" si="6"/>
        <v>0</v>
      </c>
      <c r="W40" s="884">
        <f t="shared" si="6"/>
        <v>0</v>
      </c>
      <c r="X40" s="884">
        <f t="shared" si="6"/>
        <v>0</v>
      </c>
      <c r="Y40" s="884">
        <f t="shared" si="6"/>
        <v>0</v>
      </c>
      <c r="Z40" s="212"/>
      <c r="AA40" s="96"/>
    </row>
    <row r="41" spans="2:27" x14ac:dyDescent="0.2">
      <c r="B41" s="93"/>
      <c r="C41" s="133"/>
      <c r="D41" s="307"/>
      <c r="E41" s="307"/>
      <c r="F41" s="188"/>
      <c r="G41" s="289"/>
      <c r="H41" s="188"/>
      <c r="I41" s="138"/>
      <c r="J41" s="146">
        <f t="shared" si="5"/>
        <v>0</v>
      </c>
      <c r="K41" s="884">
        <f t="shared" si="0"/>
        <v>0</v>
      </c>
      <c r="L41" s="726" t="str">
        <f t="shared" si="1"/>
        <v>-</v>
      </c>
      <c r="M41" s="884">
        <f t="shared" si="2"/>
        <v>0</v>
      </c>
      <c r="N41" s="138"/>
      <c r="O41" s="884">
        <f t="shared" ref="O41:S72" si="7">(IF(O$9&lt;$F41,0,IF($L41&lt;=O$9-1,0,$K41)))</f>
        <v>0</v>
      </c>
      <c r="P41" s="884">
        <f t="shared" si="7"/>
        <v>0</v>
      </c>
      <c r="Q41" s="884">
        <f t="shared" si="7"/>
        <v>0</v>
      </c>
      <c r="R41" s="884">
        <f t="shared" si="7"/>
        <v>0</v>
      </c>
      <c r="S41" s="884">
        <f t="shared" si="7"/>
        <v>0</v>
      </c>
      <c r="T41" s="138"/>
      <c r="U41" s="884">
        <f t="shared" si="6"/>
        <v>0</v>
      </c>
      <c r="V41" s="884">
        <f t="shared" si="6"/>
        <v>0</v>
      </c>
      <c r="W41" s="884">
        <f t="shared" si="6"/>
        <v>0</v>
      </c>
      <c r="X41" s="884">
        <f t="shared" si="6"/>
        <v>0</v>
      </c>
      <c r="Y41" s="884">
        <f t="shared" si="6"/>
        <v>0</v>
      </c>
      <c r="Z41" s="212"/>
      <c r="AA41" s="96"/>
    </row>
    <row r="42" spans="2:27" x14ac:dyDescent="0.2">
      <c r="B42" s="93"/>
      <c r="C42" s="133"/>
      <c r="D42" s="307"/>
      <c r="E42" s="307"/>
      <c r="F42" s="188"/>
      <c r="G42" s="289"/>
      <c r="H42" s="188"/>
      <c r="I42" s="138"/>
      <c r="J42" s="146">
        <f t="shared" si="5"/>
        <v>0</v>
      </c>
      <c r="K42" s="884">
        <f t="shared" si="0"/>
        <v>0</v>
      </c>
      <c r="L42" s="726" t="str">
        <f t="shared" si="1"/>
        <v>-</v>
      </c>
      <c r="M42" s="884">
        <f t="shared" si="2"/>
        <v>0</v>
      </c>
      <c r="N42" s="138"/>
      <c r="O42" s="884">
        <f t="shared" si="7"/>
        <v>0</v>
      </c>
      <c r="P42" s="884">
        <f t="shared" si="7"/>
        <v>0</v>
      </c>
      <c r="Q42" s="884">
        <f t="shared" si="7"/>
        <v>0</v>
      </c>
      <c r="R42" s="884">
        <f t="shared" si="7"/>
        <v>0</v>
      </c>
      <c r="S42" s="884">
        <f t="shared" si="7"/>
        <v>0</v>
      </c>
      <c r="T42" s="138"/>
      <c r="U42" s="884">
        <f t="shared" si="6"/>
        <v>0</v>
      </c>
      <c r="V42" s="884">
        <f t="shared" si="6"/>
        <v>0</v>
      </c>
      <c r="W42" s="884">
        <f t="shared" si="6"/>
        <v>0</v>
      </c>
      <c r="X42" s="884">
        <f t="shared" si="6"/>
        <v>0</v>
      </c>
      <c r="Y42" s="884">
        <f t="shared" si="6"/>
        <v>0</v>
      </c>
      <c r="Z42" s="212"/>
      <c r="AA42" s="96"/>
    </row>
    <row r="43" spans="2:27" x14ac:dyDescent="0.2">
      <c r="B43" s="93"/>
      <c r="C43" s="133"/>
      <c r="D43" s="307"/>
      <c r="E43" s="307"/>
      <c r="F43" s="188"/>
      <c r="G43" s="289"/>
      <c r="H43" s="188"/>
      <c r="I43" s="138"/>
      <c r="J43" s="146">
        <f t="shared" si="5"/>
        <v>0</v>
      </c>
      <c r="K43" s="884">
        <f t="shared" si="0"/>
        <v>0</v>
      </c>
      <c r="L43" s="726" t="str">
        <f t="shared" si="1"/>
        <v>-</v>
      </c>
      <c r="M43" s="884">
        <f t="shared" si="2"/>
        <v>0</v>
      </c>
      <c r="N43" s="138"/>
      <c r="O43" s="884">
        <f t="shared" si="7"/>
        <v>0</v>
      </c>
      <c r="P43" s="884">
        <f t="shared" si="7"/>
        <v>0</v>
      </c>
      <c r="Q43" s="884">
        <f t="shared" si="7"/>
        <v>0</v>
      </c>
      <c r="R43" s="884">
        <f t="shared" si="7"/>
        <v>0</v>
      </c>
      <c r="S43" s="884">
        <f t="shared" si="7"/>
        <v>0</v>
      </c>
      <c r="T43" s="138"/>
      <c r="U43" s="884">
        <f t="shared" si="6"/>
        <v>0</v>
      </c>
      <c r="V43" s="884">
        <f t="shared" si="6"/>
        <v>0</v>
      </c>
      <c r="W43" s="884">
        <f t="shared" si="6"/>
        <v>0</v>
      </c>
      <c r="X43" s="884">
        <f t="shared" si="6"/>
        <v>0</v>
      </c>
      <c r="Y43" s="884">
        <f t="shared" si="6"/>
        <v>0</v>
      </c>
      <c r="Z43" s="212"/>
      <c r="AA43" s="96"/>
    </row>
    <row r="44" spans="2:27" x14ac:dyDescent="0.2">
      <c r="B44" s="93"/>
      <c r="C44" s="133"/>
      <c r="D44" s="307"/>
      <c r="E44" s="307"/>
      <c r="F44" s="188"/>
      <c r="G44" s="289"/>
      <c r="H44" s="188"/>
      <c r="I44" s="138"/>
      <c r="J44" s="146">
        <f t="shared" si="5"/>
        <v>0</v>
      </c>
      <c r="K44" s="884">
        <f t="shared" si="0"/>
        <v>0</v>
      </c>
      <c r="L44" s="726" t="str">
        <f t="shared" si="1"/>
        <v>-</v>
      </c>
      <c r="M44" s="884">
        <f t="shared" si="2"/>
        <v>0</v>
      </c>
      <c r="N44" s="138"/>
      <c r="O44" s="884">
        <f t="shared" si="7"/>
        <v>0</v>
      </c>
      <c r="P44" s="884">
        <f t="shared" si="7"/>
        <v>0</v>
      </c>
      <c r="Q44" s="884">
        <f t="shared" si="7"/>
        <v>0</v>
      </c>
      <c r="R44" s="884">
        <f t="shared" si="7"/>
        <v>0</v>
      </c>
      <c r="S44" s="884">
        <f t="shared" si="7"/>
        <v>0</v>
      </c>
      <c r="T44" s="138"/>
      <c r="U44" s="884">
        <f t="shared" si="6"/>
        <v>0</v>
      </c>
      <c r="V44" s="884">
        <f t="shared" si="6"/>
        <v>0</v>
      </c>
      <c r="W44" s="884">
        <f t="shared" si="6"/>
        <v>0</v>
      </c>
      <c r="X44" s="884">
        <f t="shared" si="6"/>
        <v>0</v>
      </c>
      <c r="Y44" s="884">
        <f t="shared" si="6"/>
        <v>0</v>
      </c>
      <c r="Z44" s="212"/>
      <c r="AA44" s="96"/>
    </row>
    <row r="45" spans="2:27" x14ac:dyDescent="0.2">
      <c r="B45" s="93"/>
      <c r="C45" s="133"/>
      <c r="D45" s="307"/>
      <c r="E45" s="307"/>
      <c r="F45" s="188"/>
      <c r="G45" s="289"/>
      <c r="H45" s="188"/>
      <c r="I45" s="138"/>
      <c r="J45" s="146">
        <f t="shared" si="5"/>
        <v>0</v>
      </c>
      <c r="K45" s="884">
        <f t="shared" si="0"/>
        <v>0</v>
      </c>
      <c r="L45" s="726" t="str">
        <f t="shared" si="1"/>
        <v>-</v>
      </c>
      <c r="M45" s="884">
        <f t="shared" si="2"/>
        <v>0</v>
      </c>
      <c r="N45" s="138"/>
      <c r="O45" s="884">
        <f t="shared" si="7"/>
        <v>0</v>
      </c>
      <c r="P45" s="884">
        <f t="shared" si="7"/>
        <v>0</v>
      </c>
      <c r="Q45" s="884">
        <f t="shared" si="7"/>
        <v>0</v>
      </c>
      <c r="R45" s="884">
        <f t="shared" si="7"/>
        <v>0</v>
      </c>
      <c r="S45" s="884">
        <f t="shared" si="7"/>
        <v>0</v>
      </c>
      <c r="T45" s="138"/>
      <c r="U45" s="884">
        <f t="shared" si="6"/>
        <v>0</v>
      </c>
      <c r="V45" s="884">
        <f t="shared" si="6"/>
        <v>0</v>
      </c>
      <c r="W45" s="884">
        <f t="shared" si="6"/>
        <v>0</v>
      </c>
      <c r="X45" s="884">
        <f t="shared" si="6"/>
        <v>0</v>
      </c>
      <c r="Y45" s="884">
        <f t="shared" si="6"/>
        <v>0</v>
      </c>
      <c r="Z45" s="212"/>
      <c r="AA45" s="96"/>
    </row>
    <row r="46" spans="2:27" x14ac:dyDescent="0.2">
      <c r="B46" s="93"/>
      <c r="C46" s="133"/>
      <c r="D46" s="307"/>
      <c r="E46" s="307"/>
      <c r="F46" s="188"/>
      <c r="G46" s="289"/>
      <c r="H46" s="188"/>
      <c r="I46" s="138"/>
      <c r="J46" s="146">
        <f t="shared" si="5"/>
        <v>0</v>
      </c>
      <c r="K46" s="884">
        <f t="shared" si="0"/>
        <v>0</v>
      </c>
      <c r="L46" s="726" t="str">
        <f t="shared" si="1"/>
        <v>-</v>
      </c>
      <c r="M46" s="884">
        <f t="shared" si="2"/>
        <v>0</v>
      </c>
      <c r="N46" s="138"/>
      <c r="O46" s="884">
        <f t="shared" si="7"/>
        <v>0</v>
      </c>
      <c r="P46" s="884">
        <f t="shared" si="7"/>
        <v>0</v>
      </c>
      <c r="Q46" s="884">
        <f t="shared" si="7"/>
        <v>0</v>
      </c>
      <c r="R46" s="884">
        <f t="shared" si="7"/>
        <v>0</v>
      </c>
      <c r="S46" s="884">
        <f t="shared" si="7"/>
        <v>0</v>
      </c>
      <c r="T46" s="138"/>
      <c r="U46" s="884">
        <f t="shared" si="6"/>
        <v>0</v>
      </c>
      <c r="V46" s="884">
        <f t="shared" si="6"/>
        <v>0</v>
      </c>
      <c r="W46" s="884">
        <f t="shared" si="6"/>
        <v>0</v>
      </c>
      <c r="X46" s="884">
        <f t="shared" si="6"/>
        <v>0</v>
      </c>
      <c r="Y46" s="884">
        <f t="shared" si="6"/>
        <v>0</v>
      </c>
      <c r="Z46" s="212"/>
      <c r="AA46" s="96"/>
    </row>
    <row r="47" spans="2:27" x14ac:dyDescent="0.2">
      <c r="B47" s="93"/>
      <c r="C47" s="133"/>
      <c r="D47" s="307"/>
      <c r="E47" s="307"/>
      <c r="F47" s="188"/>
      <c r="G47" s="289"/>
      <c r="H47" s="188"/>
      <c r="I47" s="138"/>
      <c r="J47" s="146">
        <f t="shared" si="5"/>
        <v>0</v>
      </c>
      <c r="K47" s="884">
        <f t="shared" si="0"/>
        <v>0</v>
      </c>
      <c r="L47" s="726" t="str">
        <f t="shared" si="1"/>
        <v>-</v>
      </c>
      <c r="M47" s="884">
        <f t="shared" si="2"/>
        <v>0</v>
      </c>
      <c r="N47" s="138"/>
      <c r="O47" s="884">
        <f t="shared" si="7"/>
        <v>0</v>
      </c>
      <c r="P47" s="884">
        <f t="shared" si="7"/>
        <v>0</v>
      </c>
      <c r="Q47" s="884">
        <f t="shared" si="7"/>
        <v>0</v>
      </c>
      <c r="R47" s="884">
        <f t="shared" si="7"/>
        <v>0</v>
      </c>
      <c r="S47" s="884">
        <f t="shared" si="7"/>
        <v>0</v>
      </c>
      <c r="T47" s="138"/>
      <c r="U47" s="884">
        <f t="shared" ref="U47:Y62" si="8">IF(U$9=$F47,$G47,0)</f>
        <v>0</v>
      </c>
      <c r="V47" s="884">
        <f t="shared" si="8"/>
        <v>0</v>
      </c>
      <c r="W47" s="884">
        <f t="shared" si="8"/>
        <v>0</v>
      </c>
      <c r="X47" s="884">
        <f t="shared" si="8"/>
        <v>0</v>
      </c>
      <c r="Y47" s="884">
        <f t="shared" si="8"/>
        <v>0</v>
      </c>
      <c r="Z47" s="212"/>
      <c r="AA47" s="96"/>
    </row>
    <row r="48" spans="2:27" x14ac:dyDescent="0.2">
      <c r="B48" s="93"/>
      <c r="C48" s="133"/>
      <c r="D48" s="307"/>
      <c r="E48" s="307"/>
      <c r="F48" s="188"/>
      <c r="G48" s="289"/>
      <c r="H48" s="188"/>
      <c r="I48" s="138"/>
      <c r="J48" s="146">
        <f t="shared" si="5"/>
        <v>0</v>
      </c>
      <c r="K48" s="884">
        <f t="shared" si="0"/>
        <v>0</v>
      </c>
      <c r="L48" s="726" t="str">
        <f t="shared" si="1"/>
        <v>-</v>
      </c>
      <c r="M48" s="884">
        <f t="shared" si="2"/>
        <v>0</v>
      </c>
      <c r="N48" s="138"/>
      <c r="O48" s="884">
        <f t="shared" si="7"/>
        <v>0</v>
      </c>
      <c r="P48" s="884">
        <f t="shared" si="7"/>
        <v>0</v>
      </c>
      <c r="Q48" s="884">
        <f t="shared" si="7"/>
        <v>0</v>
      </c>
      <c r="R48" s="884">
        <f t="shared" si="7"/>
        <v>0</v>
      </c>
      <c r="S48" s="884">
        <f t="shared" si="7"/>
        <v>0</v>
      </c>
      <c r="T48" s="138"/>
      <c r="U48" s="884">
        <f t="shared" si="8"/>
        <v>0</v>
      </c>
      <c r="V48" s="884">
        <f t="shared" si="8"/>
        <v>0</v>
      </c>
      <c r="W48" s="884">
        <f t="shared" si="8"/>
        <v>0</v>
      </c>
      <c r="X48" s="884">
        <f t="shared" si="8"/>
        <v>0</v>
      </c>
      <c r="Y48" s="884">
        <f t="shared" si="8"/>
        <v>0</v>
      </c>
      <c r="Z48" s="212"/>
      <c r="AA48" s="96"/>
    </row>
    <row r="49" spans="2:27" x14ac:dyDescent="0.2">
      <c r="B49" s="93"/>
      <c r="C49" s="133"/>
      <c r="D49" s="307"/>
      <c r="E49" s="307"/>
      <c r="F49" s="188"/>
      <c r="G49" s="289"/>
      <c r="H49" s="188"/>
      <c r="I49" s="138"/>
      <c r="J49" s="146">
        <f t="shared" si="5"/>
        <v>0</v>
      </c>
      <c r="K49" s="884">
        <f t="shared" si="0"/>
        <v>0</v>
      </c>
      <c r="L49" s="726" t="str">
        <f t="shared" si="1"/>
        <v>-</v>
      </c>
      <c r="M49" s="884">
        <f t="shared" si="2"/>
        <v>0</v>
      </c>
      <c r="N49" s="138"/>
      <c r="O49" s="884">
        <f t="shared" si="7"/>
        <v>0</v>
      </c>
      <c r="P49" s="884">
        <f t="shared" si="7"/>
        <v>0</v>
      </c>
      <c r="Q49" s="884">
        <f t="shared" si="7"/>
        <v>0</v>
      </c>
      <c r="R49" s="884">
        <f t="shared" si="7"/>
        <v>0</v>
      </c>
      <c r="S49" s="884">
        <f t="shared" si="7"/>
        <v>0</v>
      </c>
      <c r="T49" s="138"/>
      <c r="U49" s="884">
        <f t="shared" si="8"/>
        <v>0</v>
      </c>
      <c r="V49" s="884">
        <f t="shared" si="8"/>
        <v>0</v>
      </c>
      <c r="W49" s="884">
        <f t="shared" si="8"/>
        <v>0</v>
      </c>
      <c r="X49" s="884">
        <f t="shared" si="8"/>
        <v>0</v>
      </c>
      <c r="Y49" s="884">
        <f t="shared" si="8"/>
        <v>0</v>
      </c>
      <c r="Z49" s="212"/>
      <c r="AA49" s="96"/>
    </row>
    <row r="50" spans="2:27" x14ac:dyDescent="0.2">
      <c r="B50" s="93"/>
      <c r="C50" s="133"/>
      <c r="D50" s="307"/>
      <c r="E50" s="307"/>
      <c r="F50" s="188"/>
      <c r="G50" s="289"/>
      <c r="H50" s="188"/>
      <c r="I50" s="138"/>
      <c r="J50" s="146">
        <f t="shared" si="5"/>
        <v>0</v>
      </c>
      <c r="K50" s="884">
        <f t="shared" si="0"/>
        <v>0</v>
      </c>
      <c r="L50" s="726" t="str">
        <f t="shared" si="1"/>
        <v>-</v>
      </c>
      <c r="M50" s="884">
        <f t="shared" si="2"/>
        <v>0</v>
      </c>
      <c r="N50" s="138"/>
      <c r="O50" s="884">
        <f t="shared" si="7"/>
        <v>0</v>
      </c>
      <c r="P50" s="884">
        <f t="shared" si="7"/>
        <v>0</v>
      </c>
      <c r="Q50" s="884">
        <f t="shared" si="7"/>
        <v>0</v>
      </c>
      <c r="R50" s="884">
        <f t="shared" si="7"/>
        <v>0</v>
      </c>
      <c r="S50" s="884">
        <f t="shared" si="7"/>
        <v>0</v>
      </c>
      <c r="T50" s="138"/>
      <c r="U50" s="884">
        <f t="shared" si="8"/>
        <v>0</v>
      </c>
      <c r="V50" s="884">
        <f t="shared" si="8"/>
        <v>0</v>
      </c>
      <c r="W50" s="884">
        <f t="shared" si="8"/>
        <v>0</v>
      </c>
      <c r="X50" s="884">
        <f t="shared" si="8"/>
        <v>0</v>
      </c>
      <c r="Y50" s="884">
        <f t="shared" si="8"/>
        <v>0</v>
      </c>
      <c r="Z50" s="212"/>
      <c r="AA50" s="96"/>
    </row>
    <row r="51" spans="2:27" x14ac:dyDescent="0.2">
      <c r="B51" s="93"/>
      <c r="C51" s="133"/>
      <c r="D51" s="307"/>
      <c r="E51" s="307"/>
      <c r="F51" s="188"/>
      <c r="G51" s="289"/>
      <c r="H51" s="188"/>
      <c r="I51" s="138"/>
      <c r="J51" s="146">
        <f t="shared" si="5"/>
        <v>0</v>
      </c>
      <c r="K51" s="884">
        <f t="shared" si="0"/>
        <v>0</v>
      </c>
      <c r="L51" s="726" t="str">
        <f t="shared" si="1"/>
        <v>-</v>
      </c>
      <c r="M51" s="884">
        <f t="shared" si="2"/>
        <v>0</v>
      </c>
      <c r="N51" s="138"/>
      <c r="O51" s="884">
        <f t="shared" si="7"/>
        <v>0</v>
      </c>
      <c r="P51" s="884">
        <f t="shared" si="7"/>
        <v>0</v>
      </c>
      <c r="Q51" s="884">
        <f t="shared" si="7"/>
        <v>0</v>
      </c>
      <c r="R51" s="884">
        <f t="shared" si="7"/>
        <v>0</v>
      </c>
      <c r="S51" s="884">
        <f t="shared" si="7"/>
        <v>0</v>
      </c>
      <c r="T51" s="138"/>
      <c r="U51" s="884">
        <f t="shared" si="8"/>
        <v>0</v>
      </c>
      <c r="V51" s="884">
        <f t="shared" si="8"/>
        <v>0</v>
      </c>
      <c r="W51" s="884">
        <f t="shared" si="8"/>
        <v>0</v>
      </c>
      <c r="X51" s="884">
        <f t="shared" si="8"/>
        <v>0</v>
      </c>
      <c r="Y51" s="884">
        <f t="shared" si="8"/>
        <v>0</v>
      </c>
      <c r="Z51" s="212"/>
      <c r="AA51" s="96"/>
    </row>
    <row r="52" spans="2:27" x14ac:dyDescent="0.2">
      <c r="B52" s="93"/>
      <c r="C52" s="133"/>
      <c r="D52" s="307"/>
      <c r="E52" s="307"/>
      <c r="F52" s="188"/>
      <c r="G52" s="289"/>
      <c r="H52" s="188"/>
      <c r="I52" s="138"/>
      <c r="J52" s="146">
        <f t="shared" si="5"/>
        <v>0</v>
      </c>
      <c r="K52" s="884">
        <f t="shared" si="0"/>
        <v>0</v>
      </c>
      <c r="L52" s="726" t="str">
        <f t="shared" si="1"/>
        <v>-</v>
      </c>
      <c r="M52" s="884">
        <f t="shared" si="2"/>
        <v>0</v>
      </c>
      <c r="N52" s="138"/>
      <c r="O52" s="884">
        <f t="shared" si="7"/>
        <v>0</v>
      </c>
      <c r="P52" s="884">
        <f t="shared" si="7"/>
        <v>0</v>
      </c>
      <c r="Q52" s="884">
        <f t="shared" si="7"/>
        <v>0</v>
      </c>
      <c r="R52" s="884">
        <f t="shared" si="7"/>
        <v>0</v>
      </c>
      <c r="S52" s="884">
        <f t="shared" si="7"/>
        <v>0</v>
      </c>
      <c r="T52" s="138"/>
      <c r="U52" s="884">
        <f t="shared" si="8"/>
        <v>0</v>
      </c>
      <c r="V52" s="884">
        <f t="shared" si="8"/>
        <v>0</v>
      </c>
      <c r="W52" s="884">
        <f t="shared" si="8"/>
        <v>0</v>
      </c>
      <c r="X52" s="884">
        <f t="shared" si="8"/>
        <v>0</v>
      </c>
      <c r="Y52" s="884">
        <f t="shared" si="8"/>
        <v>0</v>
      </c>
      <c r="Z52" s="212"/>
      <c r="AA52" s="96"/>
    </row>
    <row r="53" spans="2:27" x14ac:dyDescent="0.2">
      <c r="B53" s="93"/>
      <c r="C53" s="133"/>
      <c r="D53" s="307"/>
      <c r="E53" s="307"/>
      <c r="F53" s="188"/>
      <c r="G53" s="289"/>
      <c r="H53" s="188"/>
      <c r="I53" s="138"/>
      <c r="J53" s="146">
        <f t="shared" si="5"/>
        <v>0</v>
      </c>
      <c r="K53" s="884">
        <f t="shared" si="0"/>
        <v>0</v>
      </c>
      <c r="L53" s="726" t="str">
        <f t="shared" si="1"/>
        <v>-</v>
      </c>
      <c r="M53" s="884">
        <f t="shared" si="2"/>
        <v>0</v>
      </c>
      <c r="N53" s="138"/>
      <c r="O53" s="884">
        <f t="shared" si="7"/>
        <v>0</v>
      </c>
      <c r="P53" s="884">
        <f t="shared" si="7"/>
        <v>0</v>
      </c>
      <c r="Q53" s="884">
        <f t="shared" si="7"/>
        <v>0</v>
      </c>
      <c r="R53" s="884">
        <f t="shared" si="7"/>
        <v>0</v>
      </c>
      <c r="S53" s="884">
        <f t="shared" si="7"/>
        <v>0</v>
      </c>
      <c r="T53" s="138"/>
      <c r="U53" s="884">
        <f t="shared" si="8"/>
        <v>0</v>
      </c>
      <c r="V53" s="884">
        <f t="shared" si="8"/>
        <v>0</v>
      </c>
      <c r="W53" s="884">
        <f t="shared" si="8"/>
        <v>0</v>
      </c>
      <c r="X53" s="884">
        <f t="shared" si="8"/>
        <v>0</v>
      </c>
      <c r="Y53" s="884">
        <f t="shared" si="8"/>
        <v>0</v>
      </c>
      <c r="Z53" s="212"/>
      <c r="AA53" s="96"/>
    </row>
    <row r="54" spans="2:27" x14ac:dyDescent="0.2">
      <c r="B54" s="93"/>
      <c r="C54" s="133"/>
      <c r="D54" s="307"/>
      <c r="E54" s="307"/>
      <c r="F54" s="188"/>
      <c r="G54" s="289"/>
      <c r="H54" s="188"/>
      <c r="I54" s="138"/>
      <c r="J54" s="146">
        <f t="shared" si="5"/>
        <v>0</v>
      </c>
      <c r="K54" s="884">
        <f t="shared" si="0"/>
        <v>0</v>
      </c>
      <c r="L54" s="726" t="str">
        <f t="shared" si="1"/>
        <v>-</v>
      </c>
      <c r="M54" s="884">
        <f t="shared" si="2"/>
        <v>0</v>
      </c>
      <c r="N54" s="138"/>
      <c r="O54" s="884">
        <f t="shared" si="7"/>
        <v>0</v>
      </c>
      <c r="P54" s="884">
        <f t="shared" si="7"/>
        <v>0</v>
      </c>
      <c r="Q54" s="884">
        <f t="shared" si="7"/>
        <v>0</v>
      </c>
      <c r="R54" s="884">
        <f t="shared" si="7"/>
        <v>0</v>
      </c>
      <c r="S54" s="884">
        <f t="shared" si="7"/>
        <v>0</v>
      </c>
      <c r="T54" s="138"/>
      <c r="U54" s="884">
        <f t="shared" si="8"/>
        <v>0</v>
      </c>
      <c r="V54" s="884">
        <f t="shared" si="8"/>
        <v>0</v>
      </c>
      <c r="W54" s="884">
        <f t="shared" si="8"/>
        <v>0</v>
      </c>
      <c r="X54" s="884">
        <f t="shared" si="8"/>
        <v>0</v>
      </c>
      <c r="Y54" s="884">
        <f t="shared" si="8"/>
        <v>0</v>
      </c>
      <c r="Z54" s="212"/>
      <c r="AA54" s="96"/>
    </row>
    <row r="55" spans="2:27" x14ac:dyDescent="0.2">
      <c r="B55" s="93"/>
      <c r="C55" s="133"/>
      <c r="D55" s="307"/>
      <c r="E55" s="307"/>
      <c r="F55" s="188"/>
      <c r="G55" s="289"/>
      <c r="H55" s="188"/>
      <c r="I55" s="138"/>
      <c r="J55" s="146">
        <f t="shared" si="5"/>
        <v>0</v>
      </c>
      <c r="K55" s="884">
        <f t="shared" si="0"/>
        <v>0</v>
      </c>
      <c r="L55" s="726" t="str">
        <f t="shared" si="1"/>
        <v>-</v>
      </c>
      <c r="M55" s="884">
        <f t="shared" si="2"/>
        <v>0</v>
      </c>
      <c r="N55" s="138"/>
      <c r="O55" s="884">
        <f t="shared" si="7"/>
        <v>0</v>
      </c>
      <c r="P55" s="884">
        <f t="shared" si="7"/>
        <v>0</v>
      </c>
      <c r="Q55" s="884">
        <f t="shared" si="7"/>
        <v>0</v>
      </c>
      <c r="R55" s="884">
        <f t="shared" si="7"/>
        <v>0</v>
      </c>
      <c r="S55" s="884">
        <f t="shared" si="7"/>
        <v>0</v>
      </c>
      <c r="T55" s="138"/>
      <c r="U55" s="884">
        <f t="shared" si="8"/>
        <v>0</v>
      </c>
      <c r="V55" s="884">
        <f t="shared" si="8"/>
        <v>0</v>
      </c>
      <c r="W55" s="884">
        <f t="shared" si="8"/>
        <v>0</v>
      </c>
      <c r="X55" s="884">
        <f t="shared" si="8"/>
        <v>0</v>
      </c>
      <c r="Y55" s="884">
        <f t="shared" si="8"/>
        <v>0</v>
      </c>
      <c r="Z55" s="212"/>
      <c r="AA55" s="96"/>
    </row>
    <row r="56" spans="2:27" x14ac:dyDescent="0.2">
      <c r="B56" s="93"/>
      <c r="C56" s="133"/>
      <c r="D56" s="307"/>
      <c r="E56" s="307"/>
      <c r="F56" s="188"/>
      <c r="G56" s="289"/>
      <c r="H56" s="188"/>
      <c r="I56" s="138"/>
      <c r="J56" s="146">
        <f t="shared" si="5"/>
        <v>0</v>
      </c>
      <c r="K56" s="884">
        <f t="shared" si="0"/>
        <v>0</v>
      </c>
      <c r="L56" s="726" t="str">
        <f t="shared" si="1"/>
        <v>-</v>
      </c>
      <c r="M56" s="884">
        <f t="shared" si="2"/>
        <v>0</v>
      </c>
      <c r="N56" s="138"/>
      <c r="O56" s="884">
        <f t="shared" si="7"/>
        <v>0</v>
      </c>
      <c r="P56" s="884">
        <f t="shared" si="7"/>
        <v>0</v>
      </c>
      <c r="Q56" s="884">
        <f t="shared" si="7"/>
        <v>0</v>
      </c>
      <c r="R56" s="884">
        <f t="shared" si="7"/>
        <v>0</v>
      </c>
      <c r="S56" s="884">
        <f t="shared" si="7"/>
        <v>0</v>
      </c>
      <c r="T56" s="138"/>
      <c r="U56" s="884">
        <f t="shared" si="8"/>
        <v>0</v>
      </c>
      <c r="V56" s="884">
        <f t="shared" si="8"/>
        <v>0</v>
      </c>
      <c r="W56" s="884">
        <f t="shared" si="8"/>
        <v>0</v>
      </c>
      <c r="X56" s="884">
        <f t="shared" si="8"/>
        <v>0</v>
      </c>
      <c r="Y56" s="884">
        <f t="shared" si="8"/>
        <v>0</v>
      </c>
      <c r="Z56" s="212"/>
      <c r="AA56" s="96"/>
    </row>
    <row r="57" spans="2:27" x14ac:dyDescent="0.2">
      <c r="B57" s="93"/>
      <c r="C57" s="133"/>
      <c r="D57" s="307"/>
      <c r="E57" s="307"/>
      <c r="F57" s="188"/>
      <c r="G57" s="289"/>
      <c r="H57" s="188"/>
      <c r="I57" s="138"/>
      <c r="J57" s="146">
        <f t="shared" si="5"/>
        <v>0</v>
      </c>
      <c r="K57" s="884">
        <f t="shared" si="0"/>
        <v>0</v>
      </c>
      <c r="L57" s="726" t="str">
        <f t="shared" si="1"/>
        <v>-</v>
      </c>
      <c r="M57" s="884">
        <f t="shared" si="2"/>
        <v>0</v>
      </c>
      <c r="N57" s="138"/>
      <c r="O57" s="884">
        <f t="shared" si="7"/>
        <v>0</v>
      </c>
      <c r="P57" s="884">
        <f t="shared" si="7"/>
        <v>0</v>
      </c>
      <c r="Q57" s="884">
        <f t="shared" si="7"/>
        <v>0</v>
      </c>
      <c r="R57" s="884">
        <f t="shared" si="7"/>
        <v>0</v>
      </c>
      <c r="S57" s="884">
        <f t="shared" si="7"/>
        <v>0</v>
      </c>
      <c r="T57" s="138"/>
      <c r="U57" s="884">
        <f t="shared" si="8"/>
        <v>0</v>
      </c>
      <c r="V57" s="884">
        <f t="shared" si="8"/>
        <v>0</v>
      </c>
      <c r="W57" s="884">
        <f t="shared" si="8"/>
        <v>0</v>
      </c>
      <c r="X57" s="884">
        <f t="shared" si="8"/>
        <v>0</v>
      </c>
      <c r="Y57" s="884">
        <f t="shared" si="8"/>
        <v>0</v>
      </c>
      <c r="Z57" s="212"/>
      <c r="AA57" s="96"/>
    </row>
    <row r="58" spans="2:27" x14ac:dyDescent="0.2">
      <c r="B58" s="93"/>
      <c r="C58" s="133"/>
      <c r="D58" s="307"/>
      <c r="E58" s="307"/>
      <c r="F58" s="188"/>
      <c r="G58" s="289"/>
      <c r="H58" s="188"/>
      <c r="I58" s="138"/>
      <c r="J58" s="146">
        <f t="shared" si="5"/>
        <v>0</v>
      </c>
      <c r="K58" s="884">
        <f t="shared" si="0"/>
        <v>0</v>
      </c>
      <c r="L58" s="726" t="str">
        <f t="shared" si="1"/>
        <v>-</v>
      </c>
      <c r="M58" s="884">
        <f t="shared" si="2"/>
        <v>0</v>
      </c>
      <c r="N58" s="138"/>
      <c r="O58" s="884">
        <f t="shared" si="7"/>
        <v>0</v>
      </c>
      <c r="P58" s="884">
        <f t="shared" si="7"/>
        <v>0</v>
      </c>
      <c r="Q58" s="884">
        <f t="shared" si="7"/>
        <v>0</v>
      </c>
      <c r="R58" s="884">
        <f t="shared" si="7"/>
        <v>0</v>
      </c>
      <c r="S58" s="884">
        <f t="shared" si="7"/>
        <v>0</v>
      </c>
      <c r="T58" s="138"/>
      <c r="U58" s="884">
        <f t="shared" si="8"/>
        <v>0</v>
      </c>
      <c r="V58" s="884">
        <f t="shared" si="8"/>
        <v>0</v>
      </c>
      <c r="W58" s="884">
        <f t="shared" si="8"/>
        <v>0</v>
      </c>
      <c r="X58" s="884">
        <f t="shared" si="8"/>
        <v>0</v>
      </c>
      <c r="Y58" s="884">
        <f t="shared" si="8"/>
        <v>0</v>
      </c>
      <c r="Z58" s="212"/>
      <c r="AA58" s="96"/>
    </row>
    <row r="59" spans="2:27" x14ac:dyDescent="0.2">
      <c r="B59" s="93"/>
      <c r="C59" s="133"/>
      <c r="D59" s="307"/>
      <c r="E59" s="307"/>
      <c r="F59" s="188"/>
      <c r="G59" s="289"/>
      <c r="H59" s="188"/>
      <c r="I59" s="138"/>
      <c r="J59" s="146">
        <f t="shared" si="5"/>
        <v>0</v>
      </c>
      <c r="K59" s="884">
        <f t="shared" si="0"/>
        <v>0</v>
      </c>
      <c r="L59" s="726" t="str">
        <f t="shared" si="1"/>
        <v>-</v>
      </c>
      <c r="M59" s="884">
        <f t="shared" si="2"/>
        <v>0</v>
      </c>
      <c r="N59" s="138"/>
      <c r="O59" s="884">
        <f t="shared" si="7"/>
        <v>0</v>
      </c>
      <c r="P59" s="884">
        <f t="shared" si="7"/>
        <v>0</v>
      </c>
      <c r="Q59" s="884">
        <f t="shared" si="7"/>
        <v>0</v>
      </c>
      <c r="R59" s="884">
        <f t="shared" si="7"/>
        <v>0</v>
      </c>
      <c r="S59" s="884">
        <f t="shared" si="7"/>
        <v>0</v>
      </c>
      <c r="T59" s="138"/>
      <c r="U59" s="884">
        <f t="shared" si="8"/>
        <v>0</v>
      </c>
      <c r="V59" s="884">
        <f t="shared" si="8"/>
        <v>0</v>
      </c>
      <c r="W59" s="884">
        <f t="shared" si="8"/>
        <v>0</v>
      </c>
      <c r="X59" s="884">
        <f t="shared" si="8"/>
        <v>0</v>
      </c>
      <c r="Y59" s="884">
        <f t="shared" si="8"/>
        <v>0</v>
      </c>
      <c r="Z59" s="212"/>
      <c r="AA59" s="96"/>
    </row>
    <row r="60" spans="2:27" x14ac:dyDescent="0.2">
      <c r="B60" s="93"/>
      <c r="C60" s="133"/>
      <c r="D60" s="307"/>
      <c r="E60" s="307"/>
      <c r="F60" s="188"/>
      <c r="G60" s="289"/>
      <c r="H60" s="188"/>
      <c r="I60" s="138"/>
      <c r="J60" s="146">
        <f t="shared" si="5"/>
        <v>0</v>
      </c>
      <c r="K60" s="884">
        <f t="shared" si="0"/>
        <v>0</v>
      </c>
      <c r="L60" s="726" t="str">
        <f t="shared" si="1"/>
        <v>-</v>
      </c>
      <c r="M60" s="884">
        <f t="shared" si="2"/>
        <v>0</v>
      </c>
      <c r="N60" s="138"/>
      <c r="O60" s="884">
        <f t="shared" si="7"/>
        <v>0</v>
      </c>
      <c r="P60" s="884">
        <f t="shared" si="7"/>
        <v>0</v>
      </c>
      <c r="Q60" s="884">
        <f t="shared" si="7"/>
        <v>0</v>
      </c>
      <c r="R60" s="884">
        <f t="shared" si="7"/>
        <v>0</v>
      </c>
      <c r="S60" s="884">
        <f t="shared" si="7"/>
        <v>0</v>
      </c>
      <c r="T60" s="138"/>
      <c r="U60" s="884">
        <f t="shared" si="8"/>
        <v>0</v>
      </c>
      <c r="V60" s="884">
        <f t="shared" si="8"/>
        <v>0</v>
      </c>
      <c r="W60" s="884">
        <f t="shared" si="8"/>
        <v>0</v>
      </c>
      <c r="X60" s="884">
        <f t="shared" si="8"/>
        <v>0</v>
      </c>
      <c r="Y60" s="884">
        <f t="shared" si="8"/>
        <v>0</v>
      </c>
      <c r="Z60" s="212"/>
      <c r="AA60" s="96"/>
    </row>
    <row r="61" spans="2:27" x14ac:dyDescent="0.2">
      <c r="B61" s="93"/>
      <c r="C61" s="133"/>
      <c r="D61" s="307"/>
      <c r="E61" s="307"/>
      <c r="F61" s="188"/>
      <c r="G61" s="289"/>
      <c r="H61" s="188"/>
      <c r="I61" s="138"/>
      <c r="J61" s="146">
        <f>IF(H61="geen",9999999999,H61)</f>
        <v>0</v>
      </c>
      <c r="K61" s="884">
        <f t="shared" si="0"/>
        <v>0</v>
      </c>
      <c r="L61" s="726" t="str">
        <f t="shared" si="1"/>
        <v>-</v>
      </c>
      <c r="M61" s="884">
        <f t="shared" si="2"/>
        <v>0</v>
      </c>
      <c r="N61" s="138"/>
      <c r="O61" s="884">
        <f t="shared" si="7"/>
        <v>0</v>
      </c>
      <c r="P61" s="884">
        <f t="shared" si="7"/>
        <v>0</v>
      </c>
      <c r="Q61" s="884">
        <f t="shared" si="7"/>
        <v>0</v>
      </c>
      <c r="R61" s="884">
        <f t="shared" si="7"/>
        <v>0</v>
      </c>
      <c r="S61" s="884">
        <f t="shared" si="7"/>
        <v>0</v>
      </c>
      <c r="T61" s="138"/>
      <c r="U61" s="884">
        <f t="shared" si="8"/>
        <v>0</v>
      </c>
      <c r="V61" s="884">
        <f t="shared" si="8"/>
        <v>0</v>
      </c>
      <c r="W61" s="884">
        <f t="shared" si="8"/>
        <v>0</v>
      </c>
      <c r="X61" s="884">
        <f t="shared" si="8"/>
        <v>0</v>
      </c>
      <c r="Y61" s="884">
        <f t="shared" si="8"/>
        <v>0</v>
      </c>
      <c r="Z61" s="212"/>
      <c r="AA61" s="96"/>
    </row>
    <row r="62" spans="2:27" x14ac:dyDescent="0.2">
      <c r="B62" s="93"/>
      <c r="C62" s="133"/>
      <c r="D62" s="307"/>
      <c r="E62" s="307"/>
      <c r="F62" s="188"/>
      <c r="G62" s="289"/>
      <c r="H62" s="188"/>
      <c r="I62" s="138"/>
      <c r="J62" s="146">
        <f>IF(H62="geen",9999999999,H62)</f>
        <v>0</v>
      </c>
      <c r="K62" s="884">
        <f t="shared" si="0"/>
        <v>0</v>
      </c>
      <c r="L62" s="726" t="str">
        <f t="shared" si="1"/>
        <v>-</v>
      </c>
      <c r="M62" s="884">
        <f t="shared" si="2"/>
        <v>0</v>
      </c>
      <c r="N62" s="138"/>
      <c r="O62" s="884">
        <f t="shared" si="7"/>
        <v>0</v>
      </c>
      <c r="P62" s="884">
        <f t="shared" si="7"/>
        <v>0</v>
      </c>
      <c r="Q62" s="884">
        <f t="shared" si="7"/>
        <v>0</v>
      </c>
      <c r="R62" s="884">
        <f t="shared" si="7"/>
        <v>0</v>
      </c>
      <c r="S62" s="884">
        <f t="shared" si="7"/>
        <v>0</v>
      </c>
      <c r="T62" s="138"/>
      <c r="U62" s="884">
        <f t="shared" si="8"/>
        <v>0</v>
      </c>
      <c r="V62" s="884">
        <f t="shared" si="8"/>
        <v>0</v>
      </c>
      <c r="W62" s="884">
        <f t="shared" si="8"/>
        <v>0</v>
      </c>
      <c r="X62" s="884">
        <f t="shared" si="8"/>
        <v>0</v>
      </c>
      <c r="Y62" s="884">
        <f t="shared" si="8"/>
        <v>0</v>
      </c>
      <c r="Z62" s="212"/>
      <c r="AA62" s="96"/>
    </row>
    <row r="63" spans="2:27" x14ac:dyDescent="0.2">
      <c r="B63" s="93"/>
      <c r="C63" s="133"/>
      <c r="D63" s="307"/>
      <c r="E63" s="307"/>
      <c r="F63" s="188"/>
      <c r="G63" s="289"/>
      <c r="H63" s="188"/>
      <c r="I63" s="138"/>
      <c r="J63" s="146">
        <f>IF(H63="geen",9999999999,H63)</f>
        <v>0</v>
      </c>
      <c r="K63" s="884">
        <f t="shared" si="0"/>
        <v>0</v>
      </c>
      <c r="L63" s="726" t="str">
        <f t="shared" si="1"/>
        <v>-</v>
      </c>
      <c r="M63" s="884">
        <f t="shared" si="2"/>
        <v>0</v>
      </c>
      <c r="N63" s="138"/>
      <c r="O63" s="884">
        <f t="shared" si="7"/>
        <v>0</v>
      </c>
      <c r="P63" s="884">
        <f t="shared" si="7"/>
        <v>0</v>
      </c>
      <c r="Q63" s="884">
        <f t="shared" si="7"/>
        <v>0</v>
      </c>
      <c r="R63" s="884">
        <f t="shared" si="7"/>
        <v>0</v>
      </c>
      <c r="S63" s="884">
        <f t="shared" si="7"/>
        <v>0</v>
      </c>
      <c r="T63" s="138"/>
      <c r="U63" s="884">
        <f t="shared" ref="U63:Y78" si="9">IF(U$9=$F63,$G63,0)</f>
        <v>0</v>
      </c>
      <c r="V63" s="884">
        <f t="shared" si="9"/>
        <v>0</v>
      </c>
      <c r="W63" s="884">
        <f t="shared" si="9"/>
        <v>0</v>
      </c>
      <c r="X63" s="884">
        <f t="shared" si="9"/>
        <v>0</v>
      </c>
      <c r="Y63" s="884">
        <f t="shared" si="9"/>
        <v>0</v>
      </c>
      <c r="Z63" s="212"/>
      <c r="AA63" s="96"/>
    </row>
    <row r="64" spans="2:27" x14ac:dyDescent="0.2">
      <c r="B64" s="93"/>
      <c r="C64" s="133"/>
      <c r="D64" s="307"/>
      <c r="E64" s="307"/>
      <c r="F64" s="188"/>
      <c r="G64" s="289"/>
      <c r="H64" s="188"/>
      <c r="I64" s="138"/>
      <c r="J64" s="146">
        <f t="shared" si="5"/>
        <v>0</v>
      </c>
      <c r="K64" s="884">
        <f t="shared" si="0"/>
        <v>0</v>
      </c>
      <c r="L64" s="726" t="str">
        <f t="shared" si="1"/>
        <v>-</v>
      </c>
      <c r="M64" s="884">
        <f t="shared" si="2"/>
        <v>0</v>
      </c>
      <c r="N64" s="138"/>
      <c r="O64" s="884">
        <f t="shared" si="7"/>
        <v>0</v>
      </c>
      <c r="P64" s="884">
        <f t="shared" si="7"/>
        <v>0</v>
      </c>
      <c r="Q64" s="884">
        <f t="shared" si="7"/>
        <v>0</v>
      </c>
      <c r="R64" s="884">
        <f t="shared" si="7"/>
        <v>0</v>
      </c>
      <c r="S64" s="884">
        <f t="shared" si="7"/>
        <v>0</v>
      </c>
      <c r="T64" s="138"/>
      <c r="U64" s="884">
        <f t="shared" si="9"/>
        <v>0</v>
      </c>
      <c r="V64" s="884">
        <f t="shared" si="9"/>
        <v>0</v>
      </c>
      <c r="W64" s="884">
        <f t="shared" si="9"/>
        <v>0</v>
      </c>
      <c r="X64" s="884">
        <f t="shared" si="9"/>
        <v>0</v>
      </c>
      <c r="Y64" s="884">
        <f t="shared" si="9"/>
        <v>0</v>
      </c>
      <c r="Z64" s="212"/>
      <c r="AA64" s="96"/>
    </row>
    <row r="65" spans="2:27" x14ac:dyDescent="0.2">
      <c r="B65" s="93"/>
      <c r="C65" s="133"/>
      <c r="D65" s="307"/>
      <c r="E65" s="307"/>
      <c r="F65" s="188"/>
      <c r="G65" s="289"/>
      <c r="H65" s="188"/>
      <c r="I65" s="138"/>
      <c r="J65" s="146">
        <f t="shared" si="5"/>
        <v>0</v>
      </c>
      <c r="K65" s="884">
        <f t="shared" si="0"/>
        <v>0</v>
      </c>
      <c r="L65" s="726" t="str">
        <f t="shared" si="1"/>
        <v>-</v>
      </c>
      <c r="M65" s="884">
        <f t="shared" si="2"/>
        <v>0</v>
      </c>
      <c r="N65" s="138"/>
      <c r="O65" s="884">
        <f t="shared" si="7"/>
        <v>0</v>
      </c>
      <c r="P65" s="884">
        <f t="shared" si="7"/>
        <v>0</v>
      </c>
      <c r="Q65" s="884">
        <f t="shared" si="7"/>
        <v>0</v>
      </c>
      <c r="R65" s="884">
        <f t="shared" si="7"/>
        <v>0</v>
      </c>
      <c r="S65" s="884">
        <f t="shared" si="7"/>
        <v>0</v>
      </c>
      <c r="T65" s="138"/>
      <c r="U65" s="884">
        <f t="shared" si="9"/>
        <v>0</v>
      </c>
      <c r="V65" s="884">
        <f t="shared" si="9"/>
        <v>0</v>
      </c>
      <c r="W65" s="884">
        <f t="shared" si="9"/>
        <v>0</v>
      </c>
      <c r="X65" s="884">
        <f t="shared" si="9"/>
        <v>0</v>
      </c>
      <c r="Y65" s="884">
        <f t="shared" si="9"/>
        <v>0</v>
      </c>
      <c r="Z65" s="212"/>
      <c r="AA65" s="96"/>
    </row>
    <row r="66" spans="2:27" x14ac:dyDescent="0.2">
      <c r="B66" s="93"/>
      <c r="C66" s="133"/>
      <c r="D66" s="307"/>
      <c r="E66" s="307"/>
      <c r="F66" s="188"/>
      <c r="G66" s="289"/>
      <c r="H66" s="188"/>
      <c r="I66" s="138"/>
      <c r="J66" s="146">
        <f t="shared" si="5"/>
        <v>0</v>
      </c>
      <c r="K66" s="884">
        <f t="shared" si="0"/>
        <v>0</v>
      </c>
      <c r="L66" s="726" t="str">
        <f t="shared" si="1"/>
        <v>-</v>
      </c>
      <c r="M66" s="884">
        <f t="shared" si="2"/>
        <v>0</v>
      </c>
      <c r="N66" s="138"/>
      <c r="O66" s="884">
        <f t="shared" si="7"/>
        <v>0</v>
      </c>
      <c r="P66" s="884">
        <f t="shared" si="7"/>
        <v>0</v>
      </c>
      <c r="Q66" s="884">
        <f t="shared" si="7"/>
        <v>0</v>
      </c>
      <c r="R66" s="884">
        <f t="shared" si="7"/>
        <v>0</v>
      </c>
      <c r="S66" s="884">
        <f t="shared" si="7"/>
        <v>0</v>
      </c>
      <c r="T66" s="138"/>
      <c r="U66" s="884">
        <f t="shared" si="9"/>
        <v>0</v>
      </c>
      <c r="V66" s="884">
        <f t="shared" si="9"/>
        <v>0</v>
      </c>
      <c r="W66" s="884">
        <f t="shared" si="9"/>
        <v>0</v>
      </c>
      <c r="X66" s="884">
        <f t="shared" si="9"/>
        <v>0</v>
      </c>
      <c r="Y66" s="884">
        <f t="shared" si="9"/>
        <v>0</v>
      </c>
      <c r="Z66" s="212"/>
      <c r="AA66" s="96"/>
    </row>
    <row r="67" spans="2:27" x14ac:dyDescent="0.2">
      <c r="B67" s="93"/>
      <c r="C67" s="133"/>
      <c r="D67" s="307"/>
      <c r="E67" s="307"/>
      <c r="F67" s="188"/>
      <c r="G67" s="289"/>
      <c r="H67" s="188"/>
      <c r="I67" s="138"/>
      <c r="J67" s="146">
        <f t="shared" si="5"/>
        <v>0</v>
      </c>
      <c r="K67" s="884">
        <f t="shared" si="0"/>
        <v>0</v>
      </c>
      <c r="L67" s="726" t="str">
        <f t="shared" si="1"/>
        <v>-</v>
      </c>
      <c r="M67" s="884">
        <f t="shared" si="2"/>
        <v>0</v>
      </c>
      <c r="N67" s="138"/>
      <c r="O67" s="884">
        <f t="shared" si="7"/>
        <v>0</v>
      </c>
      <c r="P67" s="884">
        <f t="shared" si="7"/>
        <v>0</v>
      </c>
      <c r="Q67" s="884">
        <f t="shared" si="7"/>
        <v>0</v>
      </c>
      <c r="R67" s="884">
        <f t="shared" si="7"/>
        <v>0</v>
      </c>
      <c r="S67" s="884">
        <f t="shared" si="7"/>
        <v>0</v>
      </c>
      <c r="T67" s="138"/>
      <c r="U67" s="884">
        <f t="shared" si="9"/>
        <v>0</v>
      </c>
      <c r="V67" s="884">
        <f t="shared" si="9"/>
        <v>0</v>
      </c>
      <c r="W67" s="884">
        <f t="shared" si="9"/>
        <v>0</v>
      </c>
      <c r="X67" s="884">
        <f t="shared" si="9"/>
        <v>0</v>
      </c>
      <c r="Y67" s="884">
        <f t="shared" si="9"/>
        <v>0</v>
      </c>
      <c r="Z67" s="212"/>
      <c r="AA67" s="96"/>
    </row>
    <row r="68" spans="2:27" x14ac:dyDescent="0.2">
      <c r="B68" s="93"/>
      <c r="C68" s="133"/>
      <c r="D68" s="307"/>
      <c r="E68" s="307"/>
      <c r="F68" s="188"/>
      <c r="G68" s="289"/>
      <c r="H68" s="188"/>
      <c r="I68" s="138"/>
      <c r="J68" s="146">
        <f t="shared" si="5"/>
        <v>0</v>
      </c>
      <c r="K68" s="884">
        <f t="shared" si="0"/>
        <v>0</v>
      </c>
      <c r="L68" s="726" t="str">
        <f t="shared" si="1"/>
        <v>-</v>
      </c>
      <c r="M68" s="884">
        <f t="shared" si="2"/>
        <v>0</v>
      </c>
      <c r="N68" s="138"/>
      <c r="O68" s="884">
        <f t="shared" si="7"/>
        <v>0</v>
      </c>
      <c r="P68" s="884">
        <f t="shared" si="7"/>
        <v>0</v>
      </c>
      <c r="Q68" s="884">
        <f t="shared" si="7"/>
        <v>0</v>
      </c>
      <c r="R68" s="884">
        <f t="shared" si="7"/>
        <v>0</v>
      </c>
      <c r="S68" s="884">
        <f t="shared" si="7"/>
        <v>0</v>
      </c>
      <c r="T68" s="138"/>
      <c r="U68" s="884">
        <f t="shared" si="9"/>
        <v>0</v>
      </c>
      <c r="V68" s="884">
        <f t="shared" si="9"/>
        <v>0</v>
      </c>
      <c r="W68" s="884">
        <f t="shared" si="9"/>
        <v>0</v>
      </c>
      <c r="X68" s="884">
        <f t="shared" si="9"/>
        <v>0</v>
      </c>
      <c r="Y68" s="884">
        <f t="shared" si="9"/>
        <v>0</v>
      </c>
      <c r="Z68" s="212"/>
      <c r="AA68" s="96"/>
    </row>
    <row r="69" spans="2:27" x14ac:dyDescent="0.2">
      <c r="B69" s="93"/>
      <c r="C69" s="133"/>
      <c r="D69" s="307"/>
      <c r="E69" s="307"/>
      <c r="F69" s="188"/>
      <c r="G69" s="289"/>
      <c r="H69" s="188"/>
      <c r="I69" s="138"/>
      <c r="J69" s="146">
        <f t="shared" si="5"/>
        <v>0</v>
      </c>
      <c r="K69" s="884">
        <f t="shared" si="0"/>
        <v>0</v>
      </c>
      <c r="L69" s="726" t="str">
        <f t="shared" si="1"/>
        <v>-</v>
      </c>
      <c r="M69" s="884">
        <f t="shared" si="2"/>
        <v>0</v>
      </c>
      <c r="N69" s="138"/>
      <c r="O69" s="884">
        <f t="shared" si="7"/>
        <v>0</v>
      </c>
      <c r="P69" s="884">
        <f t="shared" si="7"/>
        <v>0</v>
      </c>
      <c r="Q69" s="884">
        <f t="shared" si="7"/>
        <v>0</v>
      </c>
      <c r="R69" s="884">
        <f t="shared" si="7"/>
        <v>0</v>
      </c>
      <c r="S69" s="884">
        <f t="shared" si="7"/>
        <v>0</v>
      </c>
      <c r="T69" s="138"/>
      <c r="U69" s="884">
        <f t="shared" si="9"/>
        <v>0</v>
      </c>
      <c r="V69" s="884">
        <f t="shared" si="9"/>
        <v>0</v>
      </c>
      <c r="W69" s="884">
        <f t="shared" si="9"/>
        <v>0</v>
      </c>
      <c r="X69" s="884">
        <f t="shared" si="9"/>
        <v>0</v>
      </c>
      <c r="Y69" s="884">
        <f t="shared" si="9"/>
        <v>0</v>
      </c>
      <c r="Z69" s="212"/>
      <c r="AA69" s="96"/>
    </row>
    <row r="70" spans="2:27" x14ac:dyDescent="0.2">
      <c r="B70" s="93"/>
      <c r="C70" s="133"/>
      <c r="D70" s="307"/>
      <c r="E70" s="307"/>
      <c r="F70" s="188"/>
      <c r="G70" s="289"/>
      <c r="H70" s="188"/>
      <c r="I70" s="138"/>
      <c r="J70" s="146">
        <f t="shared" si="5"/>
        <v>0</v>
      </c>
      <c r="K70" s="884">
        <f t="shared" si="0"/>
        <v>0</v>
      </c>
      <c r="L70" s="726" t="str">
        <f t="shared" si="1"/>
        <v>-</v>
      </c>
      <c r="M70" s="884">
        <f t="shared" si="2"/>
        <v>0</v>
      </c>
      <c r="N70" s="138"/>
      <c r="O70" s="884">
        <f t="shared" si="7"/>
        <v>0</v>
      </c>
      <c r="P70" s="884">
        <f t="shared" si="7"/>
        <v>0</v>
      </c>
      <c r="Q70" s="884">
        <f t="shared" si="7"/>
        <v>0</v>
      </c>
      <c r="R70" s="884">
        <f t="shared" si="7"/>
        <v>0</v>
      </c>
      <c r="S70" s="884">
        <f t="shared" si="7"/>
        <v>0</v>
      </c>
      <c r="T70" s="138"/>
      <c r="U70" s="884">
        <f t="shared" si="9"/>
        <v>0</v>
      </c>
      <c r="V70" s="884">
        <f t="shared" si="9"/>
        <v>0</v>
      </c>
      <c r="W70" s="884">
        <f t="shared" si="9"/>
        <v>0</v>
      </c>
      <c r="X70" s="884">
        <f t="shared" si="9"/>
        <v>0</v>
      </c>
      <c r="Y70" s="884">
        <f t="shared" si="9"/>
        <v>0</v>
      </c>
      <c r="Z70" s="212"/>
      <c r="AA70" s="96"/>
    </row>
    <row r="71" spans="2:27" x14ac:dyDescent="0.2">
      <c r="B71" s="93"/>
      <c r="C71" s="133"/>
      <c r="D71" s="307"/>
      <c r="E71" s="307"/>
      <c r="F71" s="188"/>
      <c r="G71" s="289"/>
      <c r="H71" s="188"/>
      <c r="I71" s="138"/>
      <c r="J71" s="146">
        <f t="shared" si="5"/>
        <v>0</v>
      </c>
      <c r="K71" s="884">
        <f t="shared" si="0"/>
        <v>0</v>
      </c>
      <c r="L71" s="726" t="str">
        <f t="shared" si="1"/>
        <v>-</v>
      </c>
      <c r="M71" s="884">
        <f t="shared" si="2"/>
        <v>0</v>
      </c>
      <c r="N71" s="138"/>
      <c r="O71" s="884">
        <f t="shared" si="7"/>
        <v>0</v>
      </c>
      <c r="P71" s="884">
        <f t="shared" si="7"/>
        <v>0</v>
      </c>
      <c r="Q71" s="884">
        <f t="shared" si="7"/>
        <v>0</v>
      </c>
      <c r="R71" s="884">
        <f t="shared" si="7"/>
        <v>0</v>
      </c>
      <c r="S71" s="884">
        <f t="shared" si="7"/>
        <v>0</v>
      </c>
      <c r="T71" s="138"/>
      <c r="U71" s="884">
        <f t="shared" si="9"/>
        <v>0</v>
      </c>
      <c r="V71" s="884">
        <f t="shared" si="9"/>
        <v>0</v>
      </c>
      <c r="W71" s="884">
        <f t="shared" si="9"/>
        <v>0</v>
      </c>
      <c r="X71" s="884">
        <f t="shared" si="9"/>
        <v>0</v>
      </c>
      <c r="Y71" s="884">
        <f t="shared" si="9"/>
        <v>0</v>
      </c>
      <c r="Z71" s="212"/>
      <c r="AA71" s="96"/>
    </row>
    <row r="72" spans="2:27" x14ac:dyDescent="0.2">
      <c r="B72" s="93"/>
      <c r="C72" s="133"/>
      <c r="D72" s="307"/>
      <c r="E72" s="307"/>
      <c r="F72" s="188"/>
      <c r="G72" s="289"/>
      <c r="H72" s="188"/>
      <c r="I72" s="138"/>
      <c r="J72" s="146">
        <f t="shared" si="5"/>
        <v>0</v>
      </c>
      <c r="K72" s="884">
        <f t="shared" si="0"/>
        <v>0</v>
      </c>
      <c r="L72" s="726" t="str">
        <f t="shared" si="1"/>
        <v>-</v>
      </c>
      <c r="M72" s="884">
        <f t="shared" si="2"/>
        <v>0</v>
      </c>
      <c r="N72" s="138"/>
      <c r="O72" s="884">
        <f t="shared" si="7"/>
        <v>0</v>
      </c>
      <c r="P72" s="884">
        <f t="shared" si="7"/>
        <v>0</v>
      </c>
      <c r="Q72" s="884">
        <f t="shared" si="7"/>
        <v>0</v>
      </c>
      <c r="R72" s="884">
        <f t="shared" si="7"/>
        <v>0</v>
      </c>
      <c r="S72" s="884">
        <f t="shared" si="7"/>
        <v>0</v>
      </c>
      <c r="T72" s="138"/>
      <c r="U72" s="884">
        <f t="shared" si="9"/>
        <v>0</v>
      </c>
      <c r="V72" s="884">
        <f t="shared" si="9"/>
        <v>0</v>
      </c>
      <c r="W72" s="884">
        <f t="shared" si="9"/>
        <v>0</v>
      </c>
      <c r="X72" s="884">
        <f t="shared" si="9"/>
        <v>0</v>
      </c>
      <c r="Y72" s="884">
        <f t="shared" si="9"/>
        <v>0</v>
      </c>
      <c r="Z72" s="212"/>
      <c r="AA72" s="96"/>
    </row>
    <row r="73" spans="2:27" x14ac:dyDescent="0.2">
      <c r="B73" s="93"/>
      <c r="C73" s="133"/>
      <c r="D73" s="307"/>
      <c r="E73" s="307"/>
      <c r="F73" s="188"/>
      <c r="G73" s="289"/>
      <c r="H73" s="188"/>
      <c r="I73" s="138"/>
      <c r="J73" s="146">
        <f t="shared" si="5"/>
        <v>0</v>
      </c>
      <c r="K73" s="884">
        <f t="shared" si="0"/>
        <v>0</v>
      </c>
      <c r="L73" s="726" t="str">
        <f t="shared" si="1"/>
        <v>-</v>
      </c>
      <c r="M73" s="884">
        <f t="shared" si="2"/>
        <v>0</v>
      </c>
      <c r="N73" s="138"/>
      <c r="O73" s="884">
        <f t="shared" ref="O73:S98" si="10">(IF(O$9&lt;$F73,0,IF($L73&lt;=O$9-1,0,$K73)))</f>
        <v>0</v>
      </c>
      <c r="P73" s="884">
        <f t="shared" si="10"/>
        <v>0</v>
      </c>
      <c r="Q73" s="884">
        <f t="shared" si="10"/>
        <v>0</v>
      </c>
      <c r="R73" s="884">
        <f t="shared" si="10"/>
        <v>0</v>
      </c>
      <c r="S73" s="884">
        <f t="shared" si="10"/>
        <v>0</v>
      </c>
      <c r="T73" s="138"/>
      <c r="U73" s="884">
        <f t="shared" si="9"/>
        <v>0</v>
      </c>
      <c r="V73" s="884">
        <f t="shared" si="9"/>
        <v>0</v>
      </c>
      <c r="W73" s="884">
        <f t="shared" si="9"/>
        <v>0</v>
      </c>
      <c r="X73" s="884">
        <f t="shared" si="9"/>
        <v>0</v>
      </c>
      <c r="Y73" s="884">
        <f t="shared" si="9"/>
        <v>0</v>
      </c>
      <c r="Z73" s="212"/>
      <c r="AA73" s="96"/>
    </row>
    <row r="74" spans="2:27" x14ac:dyDescent="0.2">
      <c r="B74" s="93"/>
      <c r="C74" s="133"/>
      <c r="D74" s="307"/>
      <c r="E74" s="307"/>
      <c r="F74" s="188"/>
      <c r="G74" s="289"/>
      <c r="H74" s="188"/>
      <c r="I74" s="138"/>
      <c r="J74" s="146">
        <f t="shared" si="5"/>
        <v>0</v>
      </c>
      <c r="K74" s="884">
        <f t="shared" si="0"/>
        <v>0</v>
      </c>
      <c r="L74" s="726" t="str">
        <f t="shared" si="1"/>
        <v>-</v>
      </c>
      <c r="M74" s="884">
        <f t="shared" si="2"/>
        <v>0</v>
      </c>
      <c r="N74" s="138"/>
      <c r="O74" s="884">
        <f t="shared" si="10"/>
        <v>0</v>
      </c>
      <c r="P74" s="884">
        <f t="shared" si="10"/>
        <v>0</v>
      </c>
      <c r="Q74" s="884">
        <f t="shared" si="10"/>
        <v>0</v>
      </c>
      <c r="R74" s="884">
        <f t="shared" si="10"/>
        <v>0</v>
      </c>
      <c r="S74" s="884">
        <f t="shared" si="10"/>
        <v>0</v>
      </c>
      <c r="T74" s="138"/>
      <c r="U74" s="884">
        <f t="shared" si="9"/>
        <v>0</v>
      </c>
      <c r="V74" s="884">
        <f t="shared" si="9"/>
        <v>0</v>
      </c>
      <c r="W74" s="884">
        <f t="shared" si="9"/>
        <v>0</v>
      </c>
      <c r="X74" s="884">
        <f t="shared" si="9"/>
        <v>0</v>
      </c>
      <c r="Y74" s="884">
        <f t="shared" si="9"/>
        <v>0</v>
      </c>
      <c r="Z74" s="212"/>
      <c r="AA74" s="96"/>
    </row>
    <row r="75" spans="2:27" x14ac:dyDescent="0.2">
      <c r="B75" s="93"/>
      <c r="C75" s="133"/>
      <c r="D75" s="307"/>
      <c r="E75" s="307"/>
      <c r="F75" s="188"/>
      <c r="G75" s="289"/>
      <c r="H75" s="188"/>
      <c r="I75" s="138"/>
      <c r="J75" s="146">
        <f t="shared" si="5"/>
        <v>0</v>
      </c>
      <c r="K75" s="884">
        <f t="shared" si="0"/>
        <v>0</v>
      </c>
      <c r="L75" s="726" t="str">
        <f t="shared" si="1"/>
        <v>-</v>
      </c>
      <c r="M75" s="884">
        <f t="shared" si="2"/>
        <v>0</v>
      </c>
      <c r="N75" s="138"/>
      <c r="O75" s="884">
        <f t="shared" si="10"/>
        <v>0</v>
      </c>
      <c r="P75" s="884">
        <f t="shared" si="10"/>
        <v>0</v>
      </c>
      <c r="Q75" s="884">
        <f t="shared" si="10"/>
        <v>0</v>
      </c>
      <c r="R75" s="884">
        <f t="shared" si="10"/>
        <v>0</v>
      </c>
      <c r="S75" s="884">
        <f t="shared" si="10"/>
        <v>0</v>
      </c>
      <c r="T75" s="138"/>
      <c r="U75" s="884">
        <f t="shared" si="9"/>
        <v>0</v>
      </c>
      <c r="V75" s="884">
        <f t="shared" si="9"/>
        <v>0</v>
      </c>
      <c r="W75" s="884">
        <f t="shared" si="9"/>
        <v>0</v>
      </c>
      <c r="X75" s="884">
        <f t="shared" si="9"/>
        <v>0</v>
      </c>
      <c r="Y75" s="884">
        <f t="shared" si="9"/>
        <v>0</v>
      </c>
      <c r="Z75" s="212"/>
      <c r="AA75" s="96"/>
    </row>
    <row r="76" spans="2:27" x14ac:dyDescent="0.2">
      <c r="B76" s="93"/>
      <c r="C76" s="133"/>
      <c r="D76" s="307"/>
      <c r="E76" s="307"/>
      <c r="F76" s="188"/>
      <c r="G76" s="289"/>
      <c r="H76" s="188"/>
      <c r="I76" s="138"/>
      <c r="J76" s="146">
        <f t="shared" si="5"/>
        <v>0</v>
      </c>
      <c r="K76" s="884">
        <f t="shared" si="0"/>
        <v>0</v>
      </c>
      <c r="L76" s="726" t="str">
        <f t="shared" si="1"/>
        <v>-</v>
      </c>
      <c r="M76" s="884">
        <f t="shared" si="2"/>
        <v>0</v>
      </c>
      <c r="N76" s="138"/>
      <c r="O76" s="884">
        <f t="shared" si="10"/>
        <v>0</v>
      </c>
      <c r="P76" s="884">
        <f t="shared" si="10"/>
        <v>0</v>
      </c>
      <c r="Q76" s="884">
        <f t="shared" si="10"/>
        <v>0</v>
      </c>
      <c r="R76" s="884">
        <f t="shared" si="10"/>
        <v>0</v>
      </c>
      <c r="S76" s="884">
        <f t="shared" si="10"/>
        <v>0</v>
      </c>
      <c r="T76" s="138"/>
      <c r="U76" s="884">
        <f t="shared" si="9"/>
        <v>0</v>
      </c>
      <c r="V76" s="884">
        <f t="shared" si="9"/>
        <v>0</v>
      </c>
      <c r="W76" s="884">
        <f t="shared" si="9"/>
        <v>0</v>
      </c>
      <c r="X76" s="884">
        <f t="shared" si="9"/>
        <v>0</v>
      </c>
      <c r="Y76" s="884">
        <f t="shared" si="9"/>
        <v>0</v>
      </c>
      <c r="Z76" s="212"/>
      <c r="AA76" s="96"/>
    </row>
    <row r="77" spans="2:27" x14ac:dyDescent="0.2">
      <c r="B77" s="93"/>
      <c r="C77" s="133"/>
      <c r="D77" s="307"/>
      <c r="E77" s="307"/>
      <c r="F77" s="188"/>
      <c r="G77" s="289"/>
      <c r="H77" s="188"/>
      <c r="I77" s="138"/>
      <c r="J77" s="146">
        <f t="shared" si="5"/>
        <v>0</v>
      </c>
      <c r="K77" s="884">
        <f t="shared" si="0"/>
        <v>0</v>
      </c>
      <c r="L77" s="726" t="str">
        <f t="shared" si="1"/>
        <v>-</v>
      </c>
      <c r="M77" s="884">
        <f t="shared" si="2"/>
        <v>0</v>
      </c>
      <c r="N77" s="138"/>
      <c r="O77" s="884">
        <f t="shared" si="10"/>
        <v>0</v>
      </c>
      <c r="P77" s="884">
        <f t="shared" si="10"/>
        <v>0</v>
      </c>
      <c r="Q77" s="884">
        <f t="shared" si="10"/>
        <v>0</v>
      </c>
      <c r="R77" s="884">
        <f t="shared" si="10"/>
        <v>0</v>
      </c>
      <c r="S77" s="884">
        <f t="shared" si="10"/>
        <v>0</v>
      </c>
      <c r="T77" s="138"/>
      <c r="U77" s="884">
        <f t="shared" si="9"/>
        <v>0</v>
      </c>
      <c r="V77" s="884">
        <f t="shared" si="9"/>
        <v>0</v>
      </c>
      <c r="W77" s="884">
        <f t="shared" si="9"/>
        <v>0</v>
      </c>
      <c r="X77" s="884">
        <f t="shared" si="9"/>
        <v>0</v>
      </c>
      <c r="Y77" s="884">
        <f t="shared" si="9"/>
        <v>0</v>
      </c>
      <c r="Z77" s="212"/>
      <c r="AA77" s="96"/>
    </row>
    <row r="78" spans="2:27" x14ac:dyDescent="0.2">
      <c r="B78" s="93"/>
      <c r="C78" s="133"/>
      <c r="D78" s="307"/>
      <c r="E78" s="307"/>
      <c r="F78" s="188"/>
      <c r="G78" s="289"/>
      <c r="H78" s="188"/>
      <c r="I78" s="138"/>
      <c r="J78" s="146">
        <f t="shared" si="5"/>
        <v>0</v>
      </c>
      <c r="K78" s="884">
        <f t="shared" si="0"/>
        <v>0</v>
      </c>
      <c r="L78" s="726" t="str">
        <f t="shared" si="1"/>
        <v>-</v>
      </c>
      <c r="M78" s="884">
        <f t="shared" si="2"/>
        <v>0</v>
      </c>
      <c r="N78" s="138"/>
      <c r="O78" s="884">
        <f t="shared" si="10"/>
        <v>0</v>
      </c>
      <c r="P78" s="884">
        <f t="shared" si="10"/>
        <v>0</v>
      </c>
      <c r="Q78" s="884">
        <f t="shared" si="10"/>
        <v>0</v>
      </c>
      <c r="R78" s="884">
        <f t="shared" si="10"/>
        <v>0</v>
      </c>
      <c r="S78" s="884">
        <f t="shared" si="10"/>
        <v>0</v>
      </c>
      <c r="T78" s="138"/>
      <c r="U78" s="884">
        <f t="shared" si="9"/>
        <v>0</v>
      </c>
      <c r="V78" s="884">
        <f t="shared" si="9"/>
        <v>0</v>
      </c>
      <c r="W78" s="884">
        <f t="shared" si="9"/>
        <v>0</v>
      </c>
      <c r="X78" s="884">
        <f t="shared" si="9"/>
        <v>0</v>
      </c>
      <c r="Y78" s="884">
        <f t="shared" si="9"/>
        <v>0</v>
      </c>
      <c r="Z78" s="212"/>
      <c r="AA78" s="96"/>
    </row>
    <row r="79" spans="2:27" x14ac:dyDescent="0.2">
      <c r="B79" s="93"/>
      <c r="C79" s="133"/>
      <c r="D79" s="307"/>
      <c r="E79" s="307"/>
      <c r="F79" s="188"/>
      <c r="G79" s="289"/>
      <c r="H79" s="188"/>
      <c r="I79" s="138"/>
      <c r="J79" s="146">
        <f t="shared" si="5"/>
        <v>0</v>
      </c>
      <c r="K79" s="884">
        <f t="shared" ref="K79:K141" si="11">IF(G79=0,0,(G79/J79))</f>
        <v>0</v>
      </c>
      <c r="L79" s="726" t="str">
        <f t="shared" ref="L79:L141" si="12">IF(J79=0,"-",(IF(J79&gt;3000,"-",F79+J79-1)))</f>
        <v>-</v>
      </c>
      <c r="M79" s="884">
        <f t="shared" ref="M79:M141" si="13">IF(H79="geen",IF(F79&lt;$O$9,G79,0),IF(F79&gt;=$O$9,0,IF((G79-($O$9-F79)*K79)&lt;0,0,G79-($O$9-F79)*K79)))</f>
        <v>0</v>
      </c>
      <c r="N79" s="138"/>
      <c r="O79" s="884">
        <f t="shared" si="10"/>
        <v>0</v>
      </c>
      <c r="P79" s="884">
        <f t="shared" si="10"/>
        <v>0</v>
      </c>
      <c r="Q79" s="884">
        <f t="shared" si="10"/>
        <v>0</v>
      </c>
      <c r="R79" s="884">
        <f t="shared" si="10"/>
        <v>0</v>
      </c>
      <c r="S79" s="884">
        <f t="shared" si="10"/>
        <v>0</v>
      </c>
      <c r="T79" s="138"/>
      <c r="U79" s="884">
        <f t="shared" ref="U79:Y94" si="14">IF(U$9=$F79,$G79,0)</f>
        <v>0</v>
      </c>
      <c r="V79" s="884">
        <f t="shared" si="14"/>
        <v>0</v>
      </c>
      <c r="W79" s="884">
        <f t="shared" si="14"/>
        <v>0</v>
      </c>
      <c r="X79" s="884">
        <f t="shared" si="14"/>
        <v>0</v>
      </c>
      <c r="Y79" s="884">
        <f t="shared" si="14"/>
        <v>0</v>
      </c>
      <c r="Z79" s="212"/>
      <c r="AA79" s="96"/>
    </row>
    <row r="80" spans="2:27" x14ac:dyDescent="0.2">
      <c r="B80" s="93"/>
      <c r="C80" s="133"/>
      <c r="D80" s="307"/>
      <c r="E80" s="307"/>
      <c r="F80" s="188"/>
      <c r="G80" s="289"/>
      <c r="H80" s="188"/>
      <c r="I80" s="138"/>
      <c r="J80" s="146">
        <f t="shared" si="5"/>
        <v>0</v>
      </c>
      <c r="K80" s="884">
        <f t="shared" si="11"/>
        <v>0</v>
      </c>
      <c r="L80" s="726" t="str">
        <f t="shared" si="12"/>
        <v>-</v>
      </c>
      <c r="M80" s="884">
        <f t="shared" si="13"/>
        <v>0</v>
      </c>
      <c r="N80" s="138"/>
      <c r="O80" s="884">
        <f t="shared" si="10"/>
        <v>0</v>
      </c>
      <c r="P80" s="884">
        <f t="shared" si="10"/>
        <v>0</v>
      </c>
      <c r="Q80" s="884">
        <f t="shared" si="10"/>
        <v>0</v>
      </c>
      <c r="R80" s="884">
        <f t="shared" si="10"/>
        <v>0</v>
      </c>
      <c r="S80" s="884">
        <f t="shared" si="10"/>
        <v>0</v>
      </c>
      <c r="T80" s="138"/>
      <c r="U80" s="884">
        <f t="shared" si="14"/>
        <v>0</v>
      </c>
      <c r="V80" s="884">
        <f t="shared" si="14"/>
        <v>0</v>
      </c>
      <c r="W80" s="884">
        <f t="shared" si="14"/>
        <v>0</v>
      </c>
      <c r="X80" s="884">
        <f t="shared" si="14"/>
        <v>0</v>
      </c>
      <c r="Y80" s="884">
        <f t="shared" si="14"/>
        <v>0</v>
      </c>
      <c r="Z80" s="212"/>
      <c r="AA80" s="96"/>
    </row>
    <row r="81" spans="2:27" x14ac:dyDescent="0.2">
      <c r="B81" s="93"/>
      <c r="C81" s="133"/>
      <c r="D81" s="307"/>
      <c r="E81" s="307"/>
      <c r="F81" s="188"/>
      <c r="G81" s="289"/>
      <c r="H81" s="188"/>
      <c r="I81" s="138"/>
      <c r="J81" s="146">
        <f t="shared" si="5"/>
        <v>0</v>
      </c>
      <c r="K81" s="884">
        <f t="shared" si="11"/>
        <v>0</v>
      </c>
      <c r="L81" s="726" t="str">
        <f t="shared" si="12"/>
        <v>-</v>
      </c>
      <c r="M81" s="884">
        <f t="shared" si="13"/>
        <v>0</v>
      </c>
      <c r="N81" s="138"/>
      <c r="O81" s="884">
        <f t="shared" si="10"/>
        <v>0</v>
      </c>
      <c r="P81" s="884">
        <f t="shared" si="10"/>
        <v>0</v>
      </c>
      <c r="Q81" s="884">
        <f t="shared" si="10"/>
        <v>0</v>
      </c>
      <c r="R81" s="884">
        <f t="shared" si="10"/>
        <v>0</v>
      </c>
      <c r="S81" s="884">
        <f t="shared" si="10"/>
        <v>0</v>
      </c>
      <c r="T81" s="138"/>
      <c r="U81" s="884">
        <f t="shared" si="14"/>
        <v>0</v>
      </c>
      <c r="V81" s="884">
        <f t="shared" si="14"/>
        <v>0</v>
      </c>
      <c r="W81" s="884">
        <f t="shared" si="14"/>
        <v>0</v>
      </c>
      <c r="X81" s="884">
        <f t="shared" si="14"/>
        <v>0</v>
      </c>
      <c r="Y81" s="884">
        <f t="shared" si="14"/>
        <v>0</v>
      </c>
      <c r="Z81" s="212"/>
      <c r="AA81" s="96"/>
    </row>
    <row r="82" spans="2:27" x14ac:dyDescent="0.2">
      <c r="B82" s="93"/>
      <c r="C82" s="133"/>
      <c r="D82" s="307"/>
      <c r="E82" s="307"/>
      <c r="F82" s="188"/>
      <c r="G82" s="289"/>
      <c r="H82" s="188"/>
      <c r="I82" s="138"/>
      <c r="J82" s="146">
        <f t="shared" si="5"/>
        <v>0</v>
      </c>
      <c r="K82" s="884">
        <f t="shared" si="11"/>
        <v>0</v>
      </c>
      <c r="L82" s="726" t="str">
        <f t="shared" si="12"/>
        <v>-</v>
      </c>
      <c r="M82" s="884">
        <f t="shared" si="13"/>
        <v>0</v>
      </c>
      <c r="N82" s="138"/>
      <c r="O82" s="884">
        <f t="shared" si="10"/>
        <v>0</v>
      </c>
      <c r="P82" s="884">
        <f t="shared" si="10"/>
        <v>0</v>
      </c>
      <c r="Q82" s="884">
        <f t="shared" si="10"/>
        <v>0</v>
      </c>
      <c r="R82" s="884">
        <f t="shared" si="10"/>
        <v>0</v>
      </c>
      <c r="S82" s="884">
        <f t="shared" si="10"/>
        <v>0</v>
      </c>
      <c r="T82" s="138"/>
      <c r="U82" s="884">
        <f t="shared" si="14"/>
        <v>0</v>
      </c>
      <c r="V82" s="884">
        <f t="shared" si="14"/>
        <v>0</v>
      </c>
      <c r="W82" s="884">
        <f t="shared" si="14"/>
        <v>0</v>
      </c>
      <c r="X82" s="884">
        <f t="shared" si="14"/>
        <v>0</v>
      </c>
      <c r="Y82" s="884">
        <f t="shared" si="14"/>
        <v>0</v>
      </c>
      <c r="Z82" s="212"/>
      <c r="AA82" s="96"/>
    </row>
    <row r="83" spans="2:27" x14ac:dyDescent="0.2">
      <c r="B83" s="93"/>
      <c r="C83" s="133"/>
      <c r="D83" s="307"/>
      <c r="E83" s="307"/>
      <c r="F83" s="188"/>
      <c r="G83" s="289"/>
      <c r="H83" s="188"/>
      <c r="I83" s="138"/>
      <c r="J83" s="146">
        <f t="shared" ref="J83:J142" si="15">IF(H83="geen",9999999999,H83)</f>
        <v>0</v>
      </c>
      <c r="K83" s="884">
        <f t="shared" si="11"/>
        <v>0</v>
      </c>
      <c r="L83" s="726" t="str">
        <f t="shared" si="12"/>
        <v>-</v>
      </c>
      <c r="M83" s="884">
        <f t="shared" si="13"/>
        <v>0</v>
      </c>
      <c r="N83" s="138"/>
      <c r="O83" s="884">
        <f t="shared" si="10"/>
        <v>0</v>
      </c>
      <c r="P83" s="884">
        <f t="shared" si="10"/>
        <v>0</v>
      </c>
      <c r="Q83" s="884">
        <f t="shared" si="10"/>
        <v>0</v>
      </c>
      <c r="R83" s="884">
        <f t="shared" si="10"/>
        <v>0</v>
      </c>
      <c r="S83" s="884">
        <f t="shared" si="10"/>
        <v>0</v>
      </c>
      <c r="T83" s="138"/>
      <c r="U83" s="884">
        <f t="shared" si="14"/>
        <v>0</v>
      </c>
      <c r="V83" s="884">
        <f t="shared" si="14"/>
        <v>0</v>
      </c>
      <c r="W83" s="884">
        <f t="shared" si="14"/>
        <v>0</v>
      </c>
      <c r="X83" s="884">
        <f t="shared" si="14"/>
        <v>0</v>
      </c>
      <c r="Y83" s="884">
        <f t="shared" si="14"/>
        <v>0</v>
      </c>
      <c r="Z83" s="212"/>
      <c r="AA83" s="96"/>
    </row>
    <row r="84" spans="2:27" x14ac:dyDescent="0.2">
      <c r="B84" s="93"/>
      <c r="C84" s="133"/>
      <c r="D84" s="307"/>
      <c r="E84" s="307"/>
      <c r="F84" s="188"/>
      <c r="G84" s="289"/>
      <c r="H84" s="188"/>
      <c r="I84" s="138"/>
      <c r="J84" s="146">
        <f t="shared" si="15"/>
        <v>0</v>
      </c>
      <c r="K84" s="884">
        <f t="shared" si="11"/>
        <v>0</v>
      </c>
      <c r="L84" s="726" t="str">
        <f t="shared" si="12"/>
        <v>-</v>
      </c>
      <c r="M84" s="884">
        <f t="shared" si="13"/>
        <v>0</v>
      </c>
      <c r="N84" s="138"/>
      <c r="O84" s="884">
        <f t="shared" si="10"/>
        <v>0</v>
      </c>
      <c r="P84" s="884">
        <f t="shared" si="10"/>
        <v>0</v>
      </c>
      <c r="Q84" s="884">
        <f t="shared" si="10"/>
        <v>0</v>
      </c>
      <c r="R84" s="884">
        <f t="shared" si="10"/>
        <v>0</v>
      </c>
      <c r="S84" s="884">
        <f t="shared" si="10"/>
        <v>0</v>
      </c>
      <c r="T84" s="138"/>
      <c r="U84" s="884">
        <f t="shared" si="14"/>
        <v>0</v>
      </c>
      <c r="V84" s="884">
        <f t="shared" si="14"/>
        <v>0</v>
      </c>
      <c r="W84" s="884">
        <f t="shared" si="14"/>
        <v>0</v>
      </c>
      <c r="X84" s="884">
        <f t="shared" si="14"/>
        <v>0</v>
      </c>
      <c r="Y84" s="884">
        <f t="shared" si="14"/>
        <v>0</v>
      </c>
      <c r="Z84" s="212"/>
      <c r="AA84" s="96"/>
    </row>
    <row r="85" spans="2:27" x14ac:dyDescent="0.2">
      <c r="B85" s="93"/>
      <c r="C85" s="133"/>
      <c r="D85" s="307"/>
      <c r="E85" s="307"/>
      <c r="F85" s="188"/>
      <c r="G85" s="289"/>
      <c r="H85" s="188"/>
      <c r="I85" s="138"/>
      <c r="J85" s="146">
        <f t="shared" si="15"/>
        <v>0</v>
      </c>
      <c r="K85" s="884">
        <f t="shared" si="11"/>
        <v>0</v>
      </c>
      <c r="L85" s="726" t="str">
        <f t="shared" si="12"/>
        <v>-</v>
      </c>
      <c r="M85" s="884">
        <f t="shared" si="13"/>
        <v>0</v>
      </c>
      <c r="N85" s="138"/>
      <c r="O85" s="884">
        <f t="shared" si="10"/>
        <v>0</v>
      </c>
      <c r="P85" s="884">
        <f t="shared" si="10"/>
        <v>0</v>
      </c>
      <c r="Q85" s="884">
        <f t="shared" si="10"/>
        <v>0</v>
      </c>
      <c r="R85" s="884">
        <f t="shared" si="10"/>
        <v>0</v>
      </c>
      <c r="S85" s="884">
        <f t="shared" si="10"/>
        <v>0</v>
      </c>
      <c r="T85" s="138"/>
      <c r="U85" s="884">
        <f t="shared" si="14"/>
        <v>0</v>
      </c>
      <c r="V85" s="884">
        <f t="shared" si="14"/>
        <v>0</v>
      </c>
      <c r="W85" s="884">
        <f t="shared" si="14"/>
        <v>0</v>
      </c>
      <c r="X85" s="884">
        <f t="shared" si="14"/>
        <v>0</v>
      </c>
      <c r="Y85" s="884">
        <f t="shared" si="14"/>
        <v>0</v>
      </c>
      <c r="Z85" s="212"/>
      <c r="AA85" s="96"/>
    </row>
    <row r="86" spans="2:27" x14ac:dyDescent="0.2">
      <c r="B86" s="93"/>
      <c r="C86" s="133"/>
      <c r="D86" s="307"/>
      <c r="E86" s="307"/>
      <c r="F86" s="188"/>
      <c r="G86" s="289"/>
      <c r="H86" s="188"/>
      <c r="I86" s="138"/>
      <c r="J86" s="146">
        <f t="shared" si="15"/>
        <v>0</v>
      </c>
      <c r="K86" s="884">
        <f t="shared" si="11"/>
        <v>0</v>
      </c>
      <c r="L86" s="726" t="str">
        <f t="shared" si="12"/>
        <v>-</v>
      </c>
      <c r="M86" s="884">
        <f t="shared" si="13"/>
        <v>0</v>
      </c>
      <c r="N86" s="138"/>
      <c r="O86" s="884">
        <f t="shared" si="10"/>
        <v>0</v>
      </c>
      <c r="P86" s="884">
        <f t="shared" si="10"/>
        <v>0</v>
      </c>
      <c r="Q86" s="884">
        <f t="shared" si="10"/>
        <v>0</v>
      </c>
      <c r="R86" s="884">
        <f t="shared" si="10"/>
        <v>0</v>
      </c>
      <c r="S86" s="884">
        <f t="shared" si="10"/>
        <v>0</v>
      </c>
      <c r="T86" s="138"/>
      <c r="U86" s="884">
        <f t="shared" si="14"/>
        <v>0</v>
      </c>
      <c r="V86" s="884">
        <f t="shared" si="14"/>
        <v>0</v>
      </c>
      <c r="W86" s="884">
        <f t="shared" si="14"/>
        <v>0</v>
      </c>
      <c r="X86" s="884">
        <f t="shared" si="14"/>
        <v>0</v>
      </c>
      <c r="Y86" s="884">
        <f t="shared" si="14"/>
        <v>0</v>
      </c>
      <c r="Z86" s="212"/>
      <c r="AA86" s="96"/>
    </row>
    <row r="87" spans="2:27" x14ac:dyDescent="0.2">
      <c r="B87" s="93"/>
      <c r="C87" s="133"/>
      <c r="D87" s="307"/>
      <c r="E87" s="307"/>
      <c r="F87" s="188"/>
      <c r="G87" s="289"/>
      <c r="H87" s="188"/>
      <c r="I87" s="138"/>
      <c r="J87" s="146">
        <f t="shared" si="15"/>
        <v>0</v>
      </c>
      <c r="K87" s="884">
        <f t="shared" si="11"/>
        <v>0</v>
      </c>
      <c r="L87" s="726" t="str">
        <f t="shared" si="12"/>
        <v>-</v>
      </c>
      <c r="M87" s="884">
        <f t="shared" si="13"/>
        <v>0</v>
      </c>
      <c r="N87" s="138"/>
      <c r="O87" s="884">
        <f t="shared" si="10"/>
        <v>0</v>
      </c>
      <c r="P87" s="884">
        <f t="shared" si="10"/>
        <v>0</v>
      </c>
      <c r="Q87" s="884">
        <f t="shared" si="10"/>
        <v>0</v>
      </c>
      <c r="R87" s="884">
        <f t="shared" si="10"/>
        <v>0</v>
      </c>
      <c r="S87" s="884">
        <f t="shared" si="10"/>
        <v>0</v>
      </c>
      <c r="T87" s="138"/>
      <c r="U87" s="884">
        <f t="shared" si="14"/>
        <v>0</v>
      </c>
      <c r="V87" s="884">
        <f t="shared" si="14"/>
        <v>0</v>
      </c>
      <c r="W87" s="884">
        <f t="shared" si="14"/>
        <v>0</v>
      </c>
      <c r="X87" s="884">
        <f t="shared" si="14"/>
        <v>0</v>
      </c>
      <c r="Y87" s="884">
        <f t="shared" si="14"/>
        <v>0</v>
      </c>
      <c r="Z87" s="212"/>
      <c r="AA87" s="96"/>
    </row>
    <row r="88" spans="2:27" x14ac:dyDescent="0.2">
      <c r="B88" s="93"/>
      <c r="C88" s="133"/>
      <c r="D88" s="307"/>
      <c r="E88" s="307"/>
      <c r="F88" s="188"/>
      <c r="G88" s="289"/>
      <c r="H88" s="188"/>
      <c r="I88" s="138"/>
      <c r="J88" s="146">
        <f t="shared" si="15"/>
        <v>0</v>
      </c>
      <c r="K88" s="884">
        <f t="shared" si="11"/>
        <v>0</v>
      </c>
      <c r="L88" s="726" t="str">
        <f t="shared" si="12"/>
        <v>-</v>
      </c>
      <c r="M88" s="884">
        <f t="shared" si="13"/>
        <v>0</v>
      </c>
      <c r="N88" s="138"/>
      <c r="O88" s="884">
        <f t="shared" si="10"/>
        <v>0</v>
      </c>
      <c r="P88" s="884">
        <f t="shared" si="10"/>
        <v>0</v>
      </c>
      <c r="Q88" s="884">
        <f t="shared" si="10"/>
        <v>0</v>
      </c>
      <c r="R88" s="884">
        <f t="shared" si="10"/>
        <v>0</v>
      </c>
      <c r="S88" s="884">
        <f t="shared" si="10"/>
        <v>0</v>
      </c>
      <c r="T88" s="138"/>
      <c r="U88" s="884">
        <f t="shared" si="14"/>
        <v>0</v>
      </c>
      <c r="V88" s="884">
        <f t="shared" si="14"/>
        <v>0</v>
      </c>
      <c r="W88" s="884">
        <f t="shared" si="14"/>
        <v>0</v>
      </c>
      <c r="X88" s="884">
        <f t="shared" si="14"/>
        <v>0</v>
      </c>
      <c r="Y88" s="884">
        <f t="shared" si="14"/>
        <v>0</v>
      </c>
      <c r="Z88" s="212"/>
      <c r="AA88" s="96"/>
    </row>
    <row r="89" spans="2:27" x14ac:dyDescent="0.2">
      <c r="B89" s="93"/>
      <c r="C89" s="133"/>
      <c r="D89" s="307"/>
      <c r="E89" s="307"/>
      <c r="F89" s="188"/>
      <c r="G89" s="289"/>
      <c r="H89" s="188"/>
      <c r="I89" s="138"/>
      <c r="J89" s="146">
        <f t="shared" si="15"/>
        <v>0</v>
      </c>
      <c r="K89" s="884">
        <f t="shared" si="11"/>
        <v>0</v>
      </c>
      <c r="L89" s="726" t="str">
        <f t="shared" si="12"/>
        <v>-</v>
      </c>
      <c r="M89" s="884">
        <f t="shared" si="13"/>
        <v>0</v>
      </c>
      <c r="N89" s="138"/>
      <c r="O89" s="884">
        <f t="shared" si="10"/>
        <v>0</v>
      </c>
      <c r="P89" s="884">
        <f t="shared" si="10"/>
        <v>0</v>
      </c>
      <c r="Q89" s="884">
        <f t="shared" si="10"/>
        <v>0</v>
      </c>
      <c r="R89" s="884">
        <f t="shared" si="10"/>
        <v>0</v>
      </c>
      <c r="S89" s="884">
        <f t="shared" si="10"/>
        <v>0</v>
      </c>
      <c r="T89" s="138"/>
      <c r="U89" s="884">
        <f t="shared" si="14"/>
        <v>0</v>
      </c>
      <c r="V89" s="884">
        <f t="shared" si="14"/>
        <v>0</v>
      </c>
      <c r="W89" s="884">
        <f t="shared" si="14"/>
        <v>0</v>
      </c>
      <c r="X89" s="884">
        <f t="shared" si="14"/>
        <v>0</v>
      </c>
      <c r="Y89" s="884">
        <f t="shared" si="14"/>
        <v>0</v>
      </c>
      <c r="Z89" s="212"/>
      <c r="AA89" s="96"/>
    </row>
    <row r="90" spans="2:27" x14ac:dyDescent="0.2">
      <c r="B90" s="93"/>
      <c r="C90" s="133"/>
      <c r="D90" s="307"/>
      <c r="E90" s="307"/>
      <c r="F90" s="188"/>
      <c r="G90" s="289"/>
      <c r="H90" s="188"/>
      <c r="I90" s="138"/>
      <c r="J90" s="146">
        <f t="shared" si="15"/>
        <v>0</v>
      </c>
      <c r="K90" s="884">
        <f t="shared" si="11"/>
        <v>0</v>
      </c>
      <c r="L90" s="726" t="str">
        <f t="shared" si="12"/>
        <v>-</v>
      </c>
      <c r="M90" s="884">
        <f t="shared" si="13"/>
        <v>0</v>
      </c>
      <c r="N90" s="138"/>
      <c r="O90" s="884">
        <f t="shared" si="10"/>
        <v>0</v>
      </c>
      <c r="P90" s="884">
        <f t="shared" si="10"/>
        <v>0</v>
      </c>
      <c r="Q90" s="884">
        <f t="shared" si="10"/>
        <v>0</v>
      </c>
      <c r="R90" s="884">
        <f t="shared" si="10"/>
        <v>0</v>
      </c>
      <c r="S90" s="884">
        <f t="shared" si="10"/>
        <v>0</v>
      </c>
      <c r="T90" s="138"/>
      <c r="U90" s="884">
        <f t="shared" si="14"/>
        <v>0</v>
      </c>
      <c r="V90" s="884">
        <f t="shared" si="14"/>
        <v>0</v>
      </c>
      <c r="W90" s="884">
        <f t="shared" si="14"/>
        <v>0</v>
      </c>
      <c r="X90" s="884">
        <f t="shared" si="14"/>
        <v>0</v>
      </c>
      <c r="Y90" s="884">
        <f t="shared" si="14"/>
        <v>0</v>
      </c>
      <c r="Z90" s="212"/>
      <c r="AA90" s="96"/>
    </row>
    <row r="91" spans="2:27" x14ac:dyDescent="0.2">
      <c r="B91" s="93"/>
      <c r="C91" s="133"/>
      <c r="D91" s="307"/>
      <c r="E91" s="307"/>
      <c r="F91" s="188"/>
      <c r="G91" s="289"/>
      <c r="H91" s="188"/>
      <c r="I91" s="138"/>
      <c r="J91" s="146">
        <f t="shared" si="15"/>
        <v>0</v>
      </c>
      <c r="K91" s="884">
        <f t="shared" si="11"/>
        <v>0</v>
      </c>
      <c r="L91" s="726" t="str">
        <f t="shared" si="12"/>
        <v>-</v>
      </c>
      <c r="M91" s="884">
        <f t="shared" si="13"/>
        <v>0</v>
      </c>
      <c r="N91" s="138"/>
      <c r="O91" s="884">
        <f t="shared" si="10"/>
        <v>0</v>
      </c>
      <c r="P91" s="884">
        <f t="shared" si="10"/>
        <v>0</v>
      </c>
      <c r="Q91" s="884">
        <f t="shared" si="10"/>
        <v>0</v>
      </c>
      <c r="R91" s="884">
        <f t="shared" si="10"/>
        <v>0</v>
      </c>
      <c r="S91" s="884">
        <f t="shared" si="10"/>
        <v>0</v>
      </c>
      <c r="T91" s="138"/>
      <c r="U91" s="884">
        <f t="shared" si="14"/>
        <v>0</v>
      </c>
      <c r="V91" s="884">
        <f t="shared" si="14"/>
        <v>0</v>
      </c>
      <c r="W91" s="884">
        <f t="shared" si="14"/>
        <v>0</v>
      </c>
      <c r="X91" s="884">
        <f t="shared" si="14"/>
        <v>0</v>
      </c>
      <c r="Y91" s="884">
        <f t="shared" si="14"/>
        <v>0</v>
      </c>
      <c r="Z91" s="212"/>
      <c r="AA91" s="96"/>
    </row>
    <row r="92" spans="2:27" x14ac:dyDescent="0.2">
      <c r="B92" s="93"/>
      <c r="C92" s="133"/>
      <c r="D92" s="307"/>
      <c r="E92" s="307"/>
      <c r="F92" s="188"/>
      <c r="G92" s="289"/>
      <c r="H92" s="188"/>
      <c r="I92" s="138"/>
      <c r="J92" s="146">
        <f t="shared" si="15"/>
        <v>0</v>
      </c>
      <c r="K92" s="884">
        <f t="shared" si="11"/>
        <v>0</v>
      </c>
      <c r="L92" s="726" t="str">
        <f t="shared" si="12"/>
        <v>-</v>
      </c>
      <c r="M92" s="884">
        <f t="shared" si="13"/>
        <v>0</v>
      </c>
      <c r="N92" s="138"/>
      <c r="O92" s="884">
        <f t="shared" si="10"/>
        <v>0</v>
      </c>
      <c r="P92" s="884">
        <f t="shared" si="10"/>
        <v>0</v>
      </c>
      <c r="Q92" s="884">
        <f t="shared" si="10"/>
        <v>0</v>
      </c>
      <c r="R92" s="884">
        <f t="shared" si="10"/>
        <v>0</v>
      </c>
      <c r="S92" s="884">
        <f t="shared" si="10"/>
        <v>0</v>
      </c>
      <c r="T92" s="138"/>
      <c r="U92" s="884">
        <f t="shared" si="14"/>
        <v>0</v>
      </c>
      <c r="V92" s="884">
        <f t="shared" si="14"/>
        <v>0</v>
      </c>
      <c r="W92" s="884">
        <f t="shared" si="14"/>
        <v>0</v>
      </c>
      <c r="X92" s="884">
        <f t="shared" si="14"/>
        <v>0</v>
      </c>
      <c r="Y92" s="884">
        <f t="shared" si="14"/>
        <v>0</v>
      </c>
      <c r="Z92" s="212"/>
      <c r="AA92" s="96"/>
    </row>
    <row r="93" spans="2:27" x14ac:dyDescent="0.2">
      <c r="B93" s="93"/>
      <c r="C93" s="133"/>
      <c r="D93" s="307"/>
      <c r="E93" s="307"/>
      <c r="F93" s="188"/>
      <c r="G93" s="289"/>
      <c r="H93" s="188"/>
      <c r="I93" s="138"/>
      <c r="J93" s="146">
        <f t="shared" si="15"/>
        <v>0</v>
      </c>
      <c r="K93" s="884">
        <f t="shared" si="11"/>
        <v>0</v>
      </c>
      <c r="L93" s="726" t="str">
        <f t="shared" si="12"/>
        <v>-</v>
      </c>
      <c r="M93" s="884">
        <f t="shared" si="13"/>
        <v>0</v>
      </c>
      <c r="N93" s="138"/>
      <c r="O93" s="884">
        <f t="shared" si="10"/>
        <v>0</v>
      </c>
      <c r="P93" s="884">
        <f t="shared" si="10"/>
        <v>0</v>
      </c>
      <c r="Q93" s="884">
        <f t="shared" si="10"/>
        <v>0</v>
      </c>
      <c r="R93" s="884">
        <f t="shared" si="10"/>
        <v>0</v>
      </c>
      <c r="S93" s="884">
        <f t="shared" si="10"/>
        <v>0</v>
      </c>
      <c r="T93" s="138"/>
      <c r="U93" s="884">
        <f t="shared" si="14"/>
        <v>0</v>
      </c>
      <c r="V93" s="884">
        <f t="shared" si="14"/>
        <v>0</v>
      </c>
      <c r="W93" s="884">
        <f t="shared" si="14"/>
        <v>0</v>
      </c>
      <c r="X93" s="884">
        <f t="shared" si="14"/>
        <v>0</v>
      </c>
      <c r="Y93" s="884">
        <f t="shared" si="14"/>
        <v>0</v>
      </c>
      <c r="Z93" s="212"/>
      <c r="AA93" s="96"/>
    </row>
    <row r="94" spans="2:27" x14ac:dyDescent="0.2">
      <c r="B94" s="93"/>
      <c r="C94" s="133"/>
      <c r="D94" s="307"/>
      <c r="E94" s="307"/>
      <c r="F94" s="188"/>
      <c r="G94" s="289"/>
      <c r="H94" s="188"/>
      <c r="I94" s="138"/>
      <c r="J94" s="146">
        <f t="shared" si="15"/>
        <v>0</v>
      </c>
      <c r="K94" s="884">
        <f t="shared" si="11"/>
        <v>0</v>
      </c>
      <c r="L94" s="726" t="str">
        <f t="shared" si="12"/>
        <v>-</v>
      </c>
      <c r="M94" s="884">
        <f t="shared" si="13"/>
        <v>0</v>
      </c>
      <c r="N94" s="138"/>
      <c r="O94" s="884">
        <f t="shared" si="10"/>
        <v>0</v>
      </c>
      <c r="P94" s="884">
        <f t="shared" si="10"/>
        <v>0</v>
      </c>
      <c r="Q94" s="884">
        <f t="shared" si="10"/>
        <v>0</v>
      </c>
      <c r="R94" s="884">
        <f t="shared" si="10"/>
        <v>0</v>
      </c>
      <c r="S94" s="884">
        <f t="shared" si="10"/>
        <v>0</v>
      </c>
      <c r="T94" s="138"/>
      <c r="U94" s="884">
        <f t="shared" si="14"/>
        <v>0</v>
      </c>
      <c r="V94" s="884">
        <f t="shared" si="14"/>
        <v>0</v>
      </c>
      <c r="W94" s="884">
        <f t="shared" si="14"/>
        <v>0</v>
      </c>
      <c r="X94" s="884">
        <f t="shared" si="14"/>
        <v>0</v>
      </c>
      <c r="Y94" s="884">
        <f t="shared" si="14"/>
        <v>0</v>
      </c>
      <c r="Z94" s="212"/>
      <c r="AA94" s="96"/>
    </row>
    <row r="95" spans="2:27" x14ac:dyDescent="0.2">
      <c r="B95" s="93"/>
      <c r="C95" s="133"/>
      <c r="D95" s="307"/>
      <c r="E95" s="307"/>
      <c r="F95" s="188"/>
      <c r="G95" s="289"/>
      <c r="H95" s="188"/>
      <c r="I95" s="138"/>
      <c r="J95" s="146">
        <f t="shared" si="15"/>
        <v>0</v>
      </c>
      <c r="K95" s="884">
        <f t="shared" si="11"/>
        <v>0</v>
      </c>
      <c r="L95" s="726" t="str">
        <f t="shared" si="12"/>
        <v>-</v>
      </c>
      <c r="M95" s="884">
        <f t="shared" si="13"/>
        <v>0</v>
      </c>
      <c r="N95" s="138"/>
      <c r="O95" s="884">
        <f t="shared" si="10"/>
        <v>0</v>
      </c>
      <c r="P95" s="884">
        <f t="shared" si="10"/>
        <v>0</v>
      </c>
      <c r="Q95" s="884">
        <f t="shared" si="10"/>
        <v>0</v>
      </c>
      <c r="R95" s="884">
        <f t="shared" si="10"/>
        <v>0</v>
      </c>
      <c r="S95" s="884">
        <f t="shared" si="10"/>
        <v>0</v>
      </c>
      <c r="T95" s="138"/>
      <c r="U95" s="884">
        <f t="shared" ref="U95:Y110" si="16">IF(U$9=$F95,$G95,0)</f>
        <v>0</v>
      </c>
      <c r="V95" s="884">
        <f t="shared" si="16"/>
        <v>0</v>
      </c>
      <c r="W95" s="884">
        <f t="shared" si="16"/>
        <v>0</v>
      </c>
      <c r="X95" s="884">
        <f t="shared" si="16"/>
        <v>0</v>
      </c>
      <c r="Y95" s="884">
        <f t="shared" si="16"/>
        <v>0</v>
      </c>
      <c r="Z95" s="212"/>
      <c r="AA95" s="96"/>
    </row>
    <row r="96" spans="2:27" x14ac:dyDescent="0.2">
      <c r="B96" s="93"/>
      <c r="C96" s="133"/>
      <c r="D96" s="307"/>
      <c r="E96" s="307"/>
      <c r="F96" s="188"/>
      <c r="G96" s="289"/>
      <c r="H96" s="188"/>
      <c r="I96" s="138"/>
      <c r="J96" s="146">
        <f t="shared" si="15"/>
        <v>0</v>
      </c>
      <c r="K96" s="884">
        <f t="shared" si="11"/>
        <v>0</v>
      </c>
      <c r="L96" s="726" t="str">
        <f t="shared" si="12"/>
        <v>-</v>
      </c>
      <c r="M96" s="884">
        <f t="shared" si="13"/>
        <v>0</v>
      </c>
      <c r="N96" s="138"/>
      <c r="O96" s="884">
        <f t="shared" si="10"/>
        <v>0</v>
      </c>
      <c r="P96" s="884">
        <f t="shared" si="10"/>
        <v>0</v>
      </c>
      <c r="Q96" s="884">
        <f t="shared" si="10"/>
        <v>0</v>
      </c>
      <c r="R96" s="884">
        <f t="shared" si="10"/>
        <v>0</v>
      </c>
      <c r="S96" s="884">
        <f t="shared" si="10"/>
        <v>0</v>
      </c>
      <c r="T96" s="138"/>
      <c r="U96" s="884">
        <f t="shared" si="16"/>
        <v>0</v>
      </c>
      <c r="V96" s="884">
        <f t="shared" si="16"/>
        <v>0</v>
      </c>
      <c r="W96" s="884">
        <f t="shared" si="16"/>
        <v>0</v>
      </c>
      <c r="X96" s="884">
        <f t="shared" si="16"/>
        <v>0</v>
      </c>
      <c r="Y96" s="884">
        <f t="shared" si="16"/>
        <v>0</v>
      </c>
      <c r="Z96" s="212"/>
      <c r="AA96" s="96"/>
    </row>
    <row r="97" spans="2:27" x14ac:dyDescent="0.2">
      <c r="B97" s="93"/>
      <c r="C97" s="133"/>
      <c r="D97" s="307"/>
      <c r="E97" s="307"/>
      <c r="F97" s="188"/>
      <c r="G97" s="289"/>
      <c r="H97" s="188"/>
      <c r="I97" s="138"/>
      <c r="J97" s="146">
        <f t="shared" si="15"/>
        <v>0</v>
      </c>
      <c r="K97" s="884">
        <f t="shared" si="11"/>
        <v>0</v>
      </c>
      <c r="L97" s="726" t="str">
        <f t="shared" si="12"/>
        <v>-</v>
      </c>
      <c r="M97" s="884">
        <f t="shared" si="13"/>
        <v>0</v>
      </c>
      <c r="N97" s="138"/>
      <c r="O97" s="884">
        <f t="shared" si="10"/>
        <v>0</v>
      </c>
      <c r="P97" s="884">
        <f t="shared" si="10"/>
        <v>0</v>
      </c>
      <c r="Q97" s="884">
        <f t="shared" si="10"/>
        <v>0</v>
      </c>
      <c r="R97" s="884">
        <f t="shared" si="10"/>
        <v>0</v>
      </c>
      <c r="S97" s="884">
        <f t="shared" si="10"/>
        <v>0</v>
      </c>
      <c r="T97" s="138"/>
      <c r="U97" s="884">
        <f t="shared" si="16"/>
        <v>0</v>
      </c>
      <c r="V97" s="884">
        <f t="shared" si="16"/>
        <v>0</v>
      </c>
      <c r="W97" s="884">
        <f t="shared" si="16"/>
        <v>0</v>
      </c>
      <c r="X97" s="884">
        <f t="shared" si="16"/>
        <v>0</v>
      </c>
      <c r="Y97" s="884">
        <f t="shared" si="16"/>
        <v>0</v>
      </c>
      <c r="Z97" s="212"/>
      <c r="AA97" s="96"/>
    </row>
    <row r="98" spans="2:27" x14ac:dyDescent="0.2">
      <c r="B98" s="93"/>
      <c r="C98" s="133"/>
      <c r="D98" s="307"/>
      <c r="E98" s="307"/>
      <c r="F98" s="188"/>
      <c r="G98" s="289"/>
      <c r="H98" s="188"/>
      <c r="I98" s="138"/>
      <c r="J98" s="146">
        <f t="shared" si="15"/>
        <v>0</v>
      </c>
      <c r="K98" s="884">
        <f t="shared" si="11"/>
        <v>0</v>
      </c>
      <c r="L98" s="726" t="str">
        <f t="shared" si="12"/>
        <v>-</v>
      </c>
      <c r="M98" s="884">
        <f t="shared" si="13"/>
        <v>0</v>
      </c>
      <c r="N98" s="138"/>
      <c r="O98" s="884">
        <f t="shared" si="10"/>
        <v>0</v>
      </c>
      <c r="P98" s="884">
        <f t="shared" si="10"/>
        <v>0</v>
      </c>
      <c r="Q98" s="884">
        <f t="shared" si="10"/>
        <v>0</v>
      </c>
      <c r="R98" s="884">
        <f t="shared" si="10"/>
        <v>0</v>
      </c>
      <c r="S98" s="884">
        <f t="shared" si="10"/>
        <v>0</v>
      </c>
      <c r="T98" s="138"/>
      <c r="U98" s="884">
        <f t="shared" si="16"/>
        <v>0</v>
      </c>
      <c r="V98" s="884">
        <f t="shared" si="16"/>
        <v>0</v>
      </c>
      <c r="W98" s="884">
        <f t="shared" si="16"/>
        <v>0</v>
      </c>
      <c r="X98" s="884">
        <f t="shared" si="16"/>
        <v>0</v>
      </c>
      <c r="Y98" s="884">
        <f t="shared" si="16"/>
        <v>0</v>
      </c>
      <c r="Z98" s="212"/>
      <c r="AA98" s="96"/>
    </row>
    <row r="99" spans="2:27" x14ac:dyDescent="0.2">
      <c r="B99" s="93"/>
      <c r="C99" s="133"/>
      <c r="D99" s="307"/>
      <c r="E99" s="307"/>
      <c r="F99" s="188"/>
      <c r="G99" s="289"/>
      <c r="H99" s="188"/>
      <c r="I99" s="138"/>
      <c r="J99" s="146">
        <f t="shared" si="15"/>
        <v>0</v>
      </c>
      <c r="K99" s="884">
        <f t="shared" si="11"/>
        <v>0</v>
      </c>
      <c r="L99" s="726" t="str">
        <f t="shared" si="12"/>
        <v>-</v>
      </c>
      <c r="M99" s="884">
        <f t="shared" si="13"/>
        <v>0</v>
      </c>
      <c r="N99" s="138"/>
      <c r="O99" s="884">
        <f t="shared" ref="O99:S130" si="17">(IF(O$9&lt;$F99,0,IF($L99&lt;=O$9-1,0,$K99)))</f>
        <v>0</v>
      </c>
      <c r="P99" s="884">
        <f t="shared" si="17"/>
        <v>0</v>
      </c>
      <c r="Q99" s="884">
        <f t="shared" si="17"/>
        <v>0</v>
      </c>
      <c r="R99" s="884">
        <f t="shared" si="17"/>
        <v>0</v>
      </c>
      <c r="S99" s="884">
        <f t="shared" si="17"/>
        <v>0</v>
      </c>
      <c r="T99" s="138"/>
      <c r="U99" s="884">
        <f t="shared" si="16"/>
        <v>0</v>
      </c>
      <c r="V99" s="884">
        <f t="shared" si="16"/>
        <v>0</v>
      </c>
      <c r="W99" s="884">
        <f t="shared" si="16"/>
        <v>0</v>
      </c>
      <c r="X99" s="884">
        <f t="shared" si="16"/>
        <v>0</v>
      </c>
      <c r="Y99" s="884">
        <f t="shared" si="16"/>
        <v>0</v>
      </c>
      <c r="Z99" s="212"/>
      <c r="AA99" s="96"/>
    </row>
    <row r="100" spans="2:27" x14ac:dyDescent="0.2">
      <c r="B100" s="93"/>
      <c r="C100" s="133"/>
      <c r="D100" s="307"/>
      <c r="E100" s="307"/>
      <c r="F100" s="188"/>
      <c r="G100" s="289"/>
      <c r="H100" s="188"/>
      <c r="I100" s="138"/>
      <c r="J100" s="146">
        <f t="shared" si="15"/>
        <v>0</v>
      </c>
      <c r="K100" s="884">
        <f t="shared" si="11"/>
        <v>0</v>
      </c>
      <c r="L100" s="726" t="str">
        <f t="shared" si="12"/>
        <v>-</v>
      </c>
      <c r="M100" s="884">
        <f t="shared" si="13"/>
        <v>0</v>
      </c>
      <c r="N100" s="138"/>
      <c r="O100" s="884">
        <f t="shared" si="17"/>
        <v>0</v>
      </c>
      <c r="P100" s="884">
        <f t="shared" si="17"/>
        <v>0</v>
      </c>
      <c r="Q100" s="884">
        <f t="shared" si="17"/>
        <v>0</v>
      </c>
      <c r="R100" s="884">
        <f t="shared" si="17"/>
        <v>0</v>
      </c>
      <c r="S100" s="884">
        <f t="shared" si="17"/>
        <v>0</v>
      </c>
      <c r="T100" s="138"/>
      <c r="U100" s="884">
        <f t="shared" si="16"/>
        <v>0</v>
      </c>
      <c r="V100" s="884">
        <f t="shared" si="16"/>
        <v>0</v>
      </c>
      <c r="W100" s="884">
        <f t="shared" si="16"/>
        <v>0</v>
      </c>
      <c r="X100" s="884">
        <f t="shared" si="16"/>
        <v>0</v>
      </c>
      <c r="Y100" s="884">
        <f t="shared" si="16"/>
        <v>0</v>
      </c>
      <c r="Z100" s="212"/>
      <c r="AA100" s="96"/>
    </row>
    <row r="101" spans="2:27" x14ac:dyDescent="0.2">
      <c r="B101" s="93"/>
      <c r="C101" s="133"/>
      <c r="D101" s="307"/>
      <c r="E101" s="307"/>
      <c r="F101" s="188"/>
      <c r="G101" s="289"/>
      <c r="H101" s="188"/>
      <c r="I101" s="138"/>
      <c r="J101" s="146">
        <f t="shared" si="15"/>
        <v>0</v>
      </c>
      <c r="K101" s="884">
        <f t="shared" si="11"/>
        <v>0</v>
      </c>
      <c r="L101" s="726" t="str">
        <f t="shared" si="12"/>
        <v>-</v>
      </c>
      <c r="M101" s="884">
        <f t="shared" si="13"/>
        <v>0</v>
      </c>
      <c r="N101" s="138"/>
      <c r="O101" s="884">
        <f t="shared" si="17"/>
        <v>0</v>
      </c>
      <c r="P101" s="884">
        <f t="shared" si="17"/>
        <v>0</v>
      </c>
      <c r="Q101" s="884">
        <f t="shared" si="17"/>
        <v>0</v>
      </c>
      <c r="R101" s="884">
        <f t="shared" si="17"/>
        <v>0</v>
      </c>
      <c r="S101" s="884">
        <f t="shared" si="17"/>
        <v>0</v>
      </c>
      <c r="T101" s="138"/>
      <c r="U101" s="884">
        <f t="shared" si="16"/>
        <v>0</v>
      </c>
      <c r="V101" s="884">
        <f t="shared" si="16"/>
        <v>0</v>
      </c>
      <c r="W101" s="884">
        <f t="shared" si="16"/>
        <v>0</v>
      </c>
      <c r="X101" s="884">
        <f t="shared" si="16"/>
        <v>0</v>
      </c>
      <c r="Y101" s="884">
        <f t="shared" si="16"/>
        <v>0</v>
      </c>
      <c r="Z101" s="212"/>
      <c r="AA101" s="96"/>
    </row>
    <row r="102" spans="2:27" x14ac:dyDescent="0.2">
      <c r="B102" s="93"/>
      <c r="C102" s="133"/>
      <c r="D102" s="307"/>
      <c r="E102" s="307"/>
      <c r="F102" s="188"/>
      <c r="G102" s="289"/>
      <c r="H102" s="188"/>
      <c r="I102" s="138"/>
      <c r="J102" s="146">
        <f t="shared" si="15"/>
        <v>0</v>
      </c>
      <c r="K102" s="884">
        <f t="shared" si="11"/>
        <v>0</v>
      </c>
      <c r="L102" s="726" t="str">
        <f t="shared" si="12"/>
        <v>-</v>
      </c>
      <c r="M102" s="884">
        <f t="shared" si="13"/>
        <v>0</v>
      </c>
      <c r="N102" s="138"/>
      <c r="O102" s="884">
        <f t="shared" si="17"/>
        <v>0</v>
      </c>
      <c r="P102" s="884">
        <f t="shared" si="17"/>
        <v>0</v>
      </c>
      <c r="Q102" s="884">
        <f t="shared" si="17"/>
        <v>0</v>
      </c>
      <c r="R102" s="884">
        <f t="shared" si="17"/>
        <v>0</v>
      </c>
      <c r="S102" s="884">
        <f t="shared" si="17"/>
        <v>0</v>
      </c>
      <c r="T102" s="138"/>
      <c r="U102" s="884">
        <f t="shared" si="16"/>
        <v>0</v>
      </c>
      <c r="V102" s="884">
        <f t="shared" si="16"/>
        <v>0</v>
      </c>
      <c r="W102" s="884">
        <f t="shared" si="16"/>
        <v>0</v>
      </c>
      <c r="X102" s="884">
        <f t="shared" si="16"/>
        <v>0</v>
      </c>
      <c r="Y102" s="884">
        <f t="shared" si="16"/>
        <v>0</v>
      </c>
      <c r="Z102" s="212"/>
      <c r="AA102" s="96"/>
    </row>
    <row r="103" spans="2:27" x14ac:dyDescent="0.2">
      <c r="B103" s="93"/>
      <c r="C103" s="133"/>
      <c r="D103" s="307"/>
      <c r="E103" s="307"/>
      <c r="F103" s="188"/>
      <c r="G103" s="289"/>
      <c r="H103" s="188"/>
      <c r="I103" s="138"/>
      <c r="J103" s="146">
        <f t="shared" si="15"/>
        <v>0</v>
      </c>
      <c r="K103" s="884">
        <f t="shared" si="11"/>
        <v>0</v>
      </c>
      <c r="L103" s="726" t="str">
        <f t="shared" si="12"/>
        <v>-</v>
      </c>
      <c r="M103" s="884">
        <f t="shared" si="13"/>
        <v>0</v>
      </c>
      <c r="N103" s="138"/>
      <c r="O103" s="884">
        <f t="shared" si="17"/>
        <v>0</v>
      </c>
      <c r="P103" s="884">
        <f t="shared" si="17"/>
        <v>0</v>
      </c>
      <c r="Q103" s="884">
        <f t="shared" si="17"/>
        <v>0</v>
      </c>
      <c r="R103" s="884">
        <f t="shared" si="17"/>
        <v>0</v>
      </c>
      <c r="S103" s="884">
        <f t="shared" si="17"/>
        <v>0</v>
      </c>
      <c r="T103" s="138"/>
      <c r="U103" s="884">
        <f t="shared" si="16"/>
        <v>0</v>
      </c>
      <c r="V103" s="884">
        <f t="shared" si="16"/>
        <v>0</v>
      </c>
      <c r="W103" s="884">
        <f t="shared" si="16"/>
        <v>0</v>
      </c>
      <c r="X103" s="884">
        <f t="shared" si="16"/>
        <v>0</v>
      </c>
      <c r="Y103" s="884">
        <f t="shared" si="16"/>
        <v>0</v>
      </c>
      <c r="Z103" s="212"/>
      <c r="AA103" s="96"/>
    </row>
    <row r="104" spans="2:27" x14ac:dyDescent="0.2">
      <c r="B104" s="93"/>
      <c r="C104" s="133"/>
      <c r="D104" s="307"/>
      <c r="E104" s="307"/>
      <c r="F104" s="188"/>
      <c r="G104" s="289"/>
      <c r="H104" s="188"/>
      <c r="I104" s="138"/>
      <c r="J104" s="146">
        <f t="shared" si="15"/>
        <v>0</v>
      </c>
      <c r="K104" s="884">
        <f t="shared" si="11"/>
        <v>0</v>
      </c>
      <c r="L104" s="726" t="str">
        <f t="shared" si="12"/>
        <v>-</v>
      </c>
      <c r="M104" s="884">
        <f t="shared" si="13"/>
        <v>0</v>
      </c>
      <c r="N104" s="138"/>
      <c r="O104" s="884">
        <f t="shared" si="17"/>
        <v>0</v>
      </c>
      <c r="P104" s="884">
        <f t="shared" si="17"/>
        <v>0</v>
      </c>
      <c r="Q104" s="884">
        <f t="shared" si="17"/>
        <v>0</v>
      </c>
      <c r="R104" s="884">
        <f t="shared" si="17"/>
        <v>0</v>
      </c>
      <c r="S104" s="884">
        <f t="shared" si="17"/>
        <v>0</v>
      </c>
      <c r="T104" s="138"/>
      <c r="U104" s="884">
        <f t="shared" si="16"/>
        <v>0</v>
      </c>
      <c r="V104" s="884">
        <f t="shared" si="16"/>
        <v>0</v>
      </c>
      <c r="W104" s="884">
        <f t="shared" si="16"/>
        <v>0</v>
      </c>
      <c r="X104" s="884">
        <f t="shared" si="16"/>
        <v>0</v>
      </c>
      <c r="Y104" s="884">
        <f t="shared" si="16"/>
        <v>0</v>
      </c>
      <c r="Z104" s="212"/>
      <c r="AA104" s="96"/>
    </row>
    <row r="105" spans="2:27" x14ac:dyDescent="0.2">
      <c r="B105" s="93"/>
      <c r="C105" s="133"/>
      <c r="D105" s="307"/>
      <c r="E105" s="307"/>
      <c r="F105" s="188"/>
      <c r="G105" s="289"/>
      <c r="H105" s="188"/>
      <c r="I105" s="138"/>
      <c r="J105" s="146">
        <f t="shared" si="15"/>
        <v>0</v>
      </c>
      <c r="K105" s="884">
        <f t="shared" si="11"/>
        <v>0</v>
      </c>
      <c r="L105" s="726" t="str">
        <f t="shared" si="12"/>
        <v>-</v>
      </c>
      <c r="M105" s="884">
        <f t="shared" si="13"/>
        <v>0</v>
      </c>
      <c r="N105" s="138"/>
      <c r="O105" s="884">
        <f t="shared" si="17"/>
        <v>0</v>
      </c>
      <c r="P105" s="884">
        <f t="shared" si="17"/>
        <v>0</v>
      </c>
      <c r="Q105" s="884">
        <f t="shared" si="17"/>
        <v>0</v>
      </c>
      <c r="R105" s="884">
        <f t="shared" si="17"/>
        <v>0</v>
      </c>
      <c r="S105" s="884">
        <f t="shared" si="17"/>
        <v>0</v>
      </c>
      <c r="T105" s="138"/>
      <c r="U105" s="884">
        <f t="shared" si="16"/>
        <v>0</v>
      </c>
      <c r="V105" s="884">
        <f t="shared" si="16"/>
        <v>0</v>
      </c>
      <c r="W105" s="884">
        <f t="shared" si="16"/>
        <v>0</v>
      </c>
      <c r="X105" s="884">
        <f t="shared" si="16"/>
        <v>0</v>
      </c>
      <c r="Y105" s="884">
        <f t="shared" si="16"/>
        <v>0</v>
      </c>
      <c r="Z105" s="212"/>
      <c r="AA105" s="96"/>
    </row>
    <row r="106" spans="2:27" x14ac:dyDescent="0.2">
      <c r="B106" s="93"/>
      <c r="C106" s="133"/>
      <c r="D106" s="307"/>
      <c r="E106" s="307"/>
      <c r="F106" s="188"/>
      <c r="G106" s="289"/>
      <c r="H106" s="188"/>
      <c r="I106" s="138"/>
      <c r="J106" s="146">
        <f t="shared" si="15"/>
        <v>0</v>
      </c>
      <c r="K106" s="884">
        <f t="shared" si="11"/>
        <v>0</v>
      </c>
      <c r="L106" s="726" t="str">
        <f t="shared" si="12"/>
        <v>-</v>
      </c>
      <c r="M106" s="884">
        <f t="shared" si="13"/>
        <v>0</v>
      </c>
      <c r="N106" s="138"/>
      <c r="O106" s="884">
        <f t="shared" si="17"/>
        <v>0</v>
      </c>
      <c r="P106" s="884">
        <f t="shared" si="17"/>
        <v>0</v>
      </c>
      <c r="Q106" s="884">
        <f t="shared" si="17"/>
        <v>0</v>
      </c>
      <c r="R106" s="884">
        <f t="shared" si="17"/>
        <v>0</v>
      </c>
      <c r="S106" s="884">
        <f t="shared" si="17"/>
        <v>0</v>
      </c>
      <c r="T106" s="138"/>
      <c r="U106" s="884">
        <f t="shared" si="16"/>
        <v>0</v>
      </c>
      <c r="V106" s="884">
        <f t="shared" si="16"/>
        <v>0</v>
      </c>
      <c r="W106" s="884">
        <f t="shared" si="16"/>
        <v>0</v>
      </c>
      <c r="X106" s="884">
        <f t="shared" si="16"/>
        <v>0</v>
      </c>
      <c r="Y106" s="884">
        <f t="shared" si="16"/>
        <v>0</v>
      </c>
      <c r="Z106" s="212"/>
      <c r="AA106" s="96"/>
    </row>
    <row r="107" spans="2:27" x14ac:dyDescent="0.2">
      <c r="B107" s="93"/>
      <c r="C107" s="133"/>
      <c r="D107" s="307"/>
      <c r="E107" s="307"/>
      <c r="F107" s="188"/>
      <c r="G107" s="289"/>
      <c r="H107" s="188"/>
      <c r="I107" s="138"/>
      <c r="J107" s="146">
        <f t="shared" si="15"/>
        <v>0</v>
      </c>
      <c r="K107" s="884">
        <f t="shared" si="11"/>
        <v>0</v>
      </c>
      <c r="L107" s="726" t="str">
        <f t="shared" si="12"/>
        <v>-</v>
      </c>
      <c r="M107" s="884">
        <f t="shared" si="13"/>
        <v>0</v>
      </c>
      <c r="N107" s="138"/>
      <c r="O107" s="884">
        <f t="shared" si="17"/>
        <v>0</v>
      </c>
      <c r="P107" s="884">
        <f t="shared" si="17"/>
        <v>0</v>
      </c>
      <c r="Q107" s="884">
        <f t="shared" si="17"/>
        <v>0</v>
      </c>
      <c r="R107" s="884">
        <f t="shared" si="17"/>
        <v>0</v>
      </c>
      <c r="S107" s="884">
        <f t="shared" si="17"/>
        <v>0</v>
      </c>
      <c r="T107" s="138"/>
      <c r="U107" s="884">
        <f t="shared" si="16"/>
        <v>0</v>
      </c>
      <c r="V107" s="884">
        <f t="shared" si="16"/>
        <v>0</v>
      </c>
      <c r="W107" s="884">
        <f t="shared" si="16"/>
        <v>0</v>
      </c>
      <c r="X107" s="884">
        <f t="shared" si="16"/>
        <v>0</v>
      </c>
      <c r="Y107" s="884">
        <f t="shared" si="16"/>
        <v>0</v>
      </c>
      <c r="Z107" s="212"/>
      <c r="AA107" s="96"/>
    </row>
    <row r="108" spans="2:27" x14ac:dyDescent="0.2">
      <c r="B108" s="93"/>
      <c r="C108" s="133"/>
      <c r="D108" s="307"/>
      <c r="E108" s="307"/>
      <c r="F108" s="188"/>
      <c r="G108" s="289"/>
      <c r="H108" s="188"/>
      <c r="I108" s="138"/>
      <c r="J108" s="146">
        <f t="shared" si="15"/>
        <v>0</v>
      </c>
      <c r="K108" s="884">
        <f t="shared" si="11"/>
        <v>0</v>
      </c>
      <c r="L108" s="726" t="str">
        <f t="shared" si="12"/>
        <v>-</v>
      </c>
      <c r="M108" s="884">
        <f t="shared" si="13"/>
        <v>0</v>
      </c>
      <c r="N108" s="138"/>
      <c r="O108" s="884">
        <f t="shared" si="17"/>
        <v>0</v>
      </c>
      <c r="P108" s="884">
        <f t="shared" si="17"/>
        <v>0</v>
      </c>
      <c r="Q108" s="884">
        <f t="shared" si="17"/>
        <v>0</v>
      </c>
      <c r="R108" s="884">
        <f t="shared" si="17"/>
        <v>0</v>
      </c>
      <c r="S108" s="884">
        <f t="shared" si="17"/>
        <v>0</v>
      </c>
      <c r="T108" s="138"/>
      <c r="U108" s="884">
        <f t="shared" si="16"/>
        <v>0</v>
      </c>
      <c r="V108" s="884">
        <f t="shared" si="16"/>
        <v>0</v>
      </c>
      <c r="W108" s="884">
        <f t="shared" si="16"/>
        <v>0</v>
      </c>
      <c r="X108" s="884">
        <f t="shared" si="16"/>
        <v>0</v>
      </c>
      <c r="Y108" s="884">
        <f t="shared" si="16"/>
        <v>0</v>
      </c>
      <c r="Z108" s="212"/>
      <c r="AA108" s="96"/>
    </row>
    <row r="109" spans="2:27" x14ac:dyDescent="0.2">
      <c r="B109" s="93"/>
      <c r="C109" s="133"/>
      <c r="D109" s="307"/>
      <c r="E109" s="307"/>
      <c r="F109" s="188"/>
      <c r="G109" s="289"/>
      <c r="H109" s="188"/>
      <c r="I109" s="138"/>
      <c r="J109" s="146">
        <f t="shared" si="15"/>
        <v>0</v>
      </c>
      <c r="K109" s="884">
        <f t="shared" si="11"/>
        <v>0</v>
      </c>
      <c r="L109" s="726" t="str">
        <f t="shared" si="12"/>
        <v>-</v>
      </c>
      <c r="M109" s="884">
        <f t="shared" si="13"/>
        <v>0</v>
      </c>
      <c r="N109" s="138"/>
      <c r="O109" s="884">
        <f t="shared" si="17"/>
        <v>0</v>
      </c>
      <c r="P109" s="884">
        <f t="shared" si="17"/>
        <v>0</v>
      </c>
      <c r="Q109" s="884">
        <f t="shared" si="17"/>
        <v>0</v>
      </c>
      <c r="R109" s="884">
        <f t="shared" si="17"/>
        <v>0</v>
      </c>
      <c r="S109" s="884">
        <f t="shared" si="17"/>
        <v>0</v>
      </c>
      <c r="T109" s="138"/>
      <c r="U109" s="884">
        <f t="shared" si="16"/>
        <v>0</v>
      </c>
      <c r="V109" s="884">
        <f t="shared" si="16"/>
        <v>0</v>
      </c>
      <c r="W109" s="884">
        <f t="shared" si="16"/>
        <v>0</v>
      </c>
      <c r="X109" s="884">
        <f t="shared" si="16"/>
        <v>0</v>
      </c>
      <c r="Y109" s="884">
        <f t="shared" si="16"/>
        <v>0</v>
      </c>
      <c r="Z109" s="212"/>
      <c r="AA109" s="96"/>
    </row>
    <row r="110" spans="2:27" x14ac:dyDescent="0.2">
      <c r="B110" s="93"/>
      <c r="C110" s="133"/>
      <c r="D110" s="307"/>
      <c r="E110" s="307"/>
      <c r="F110" s="188"/>
      <c r="G110" s="289"/>
      <c r="H110" s="188"/>
      <c r="I110" s="138"/>
      <c r="J110" s="146">
        <f t="shared" si="15"/>
        <v>0</v>
      </c>
      <c r="K110" s="884">
        <f t="shared" si="11"/>
        <v>0</v>
      </c>
      <c r="L110" s="726" t="str">
        <f t="shared" si="12"/>
        <v>-</v>
      </c>
      <c r="M110" s="884">
        <f t="shared" si="13"/>
        <v>0</v>
      </c>
      <c r="N110" s="138"/>
      <c r="O110" s="884">
        <f t="shared" si="17"/>
        <v>0</v>
      </c>
      <c r="P110" s="884">
        <f t="shared" si="17"/>
        <v>0</v>
      </c>
      <c r="Q110" s="884">
        <f t="shared" si="17"/>
        <v>0</v>
      </c>
      <c r="R110" s="884">
        <f t="shared" si="17"/>
        <v>0</v>
      </c>
      <c r="S110" s="884">
        <f t="shared" si="17"/>
        <v>0</v>
      </c>
      <c r="T110" s="138"/>
      <c r="U110" s="884">
        <f t="shared" si="16"/>
        <v>0</v>
      </c>
      <c r="V110" s="884">
        <f t="shared" si="16"/>
        <v>0</v>
      </c>
      <c r="W110" s="884">
        <f t="shared" si="16"/>
        <v>0</v>
      </c>
      <c r="X110" s="884">
        <f t="shared" si="16"/>
        <v>0</v>
      </c>
      <c r="Y110" s="884">
        <f t="shared" si="16"/>
        <v>0</v>
      </c>
      <c r="Z110" s="212"/>
      <c r="AA110" s="96"/>
    </row>
    <row r="111" spans="2:27" x14ac:dyDescent="0.2">
      <c r="B111" s="93"/>
      <c r="C111" s="133"/>
      <c r="D111" s="307"/>
      <c r="E111" s="307"/>
      <c r="F111" s="188"/>
      <c r="G111" s="289"/>
      <c r="H111" s="188"/>
      <c r="I111" s="138"/>
      <c r="J111" s="146">
        <f t="shared" si="15"/>
        <v>0</v>
      </c>
      <c r="K111" s="884">
        <f t="shared" si="11"/>
        <v>0</v>
      </c>
      <c r="L111" s="726" t="str">
        <f t="shared" si="12"/>
        <v>-</v>
      </c>
      <c r="M111" s="884">
        <f t="shared" si="13"/>
        <v>0</v>
      </c>
      <c r="N111" s="138"/>
      <c r="O111" s="884">
        <f t="shared" si="17"/>
        <v>0</v>
      </c>
      <c r="P111" s="884">
        <f t="shared" si="17"/>
        <v>0</v>
      </c>
      <c r="Q111" s="884">
        <f t="shared" si="17"/>
        <v>0</v>
      </c>
      <c r="R111" s="884">
        <f t="shared" si="17"/>
        <v>0</v>
      </c>
      <c r="S111" s="884">
        <f t="shared" si="17"/>
        <v>0</v>
      </c>
      <c r="T111" s="138"/>
      <c r="U111" s="884">
        <f t="shared" ref="U111:Y126" si="18">IF(U$9=$F111,$G111,0)</f>
        <v>0</v>
      </c>
      <c r="V111" s="884">
        <f t="shared" si="18"/>
        <v>0</v>
      </c>
      <c r="W111" s="884">
        <f t="shared" si="18"/>
        <v>0</v>
      </c>
      <c r="X111" s="884">
        <f t="shared" si="18"/>
        <v>0</v>
      </c>
      <c r="Y111" s="884">
        <f t="shared" si="18"/>
        <v>0</v>
      </c>
      <c r="Z111" s="212"/>
      <c r="AA111" s="96"/>
    </row>
    <row r="112" spans="2:27" x14ac:dyDescent="0.2">
      <c r="B112" s="93"/>
      <c r="C112" s="133"/>
      <c r="D112" s="307"/>
      <c r="E112" s="307"/>
      <c r="F112" s="188"/>
      <c r="G112" s="289"/>
      <c r="H112" s="188"/>
      <c r="I112" s="138"/>
      <c r="J112" s="146">
        <f t="shared" si="15"/>
        <v>0</v>
      </c>
      <c r="K112" s="884">
        <f t="shared" si="11"/>
        <v>0</v>
      </c>
      <c r="L112" s="726" t="str">
        <f t="shared" si="12"/>
        <v>-</v>
      </c>
      <c r="M112" s="884">
        <f t="shared" si="13"/>
        <v>0</v>
      </c>
      <c r="N112" s="138"/>
      <c r="O112" s="884">
        <f t="shared" si="17"/>
        <v>0</v>
      </c>
      <c r="P112" s="884">
        <f t="shared" si="17"/>
        <v>0</v>
      </c>
      <c r="Q112" s="884">
        <f t="shared" si="17"/>
        <v>0</v>
      </c>
      <c r="R112" s="884">
        <f t="shared" si="17"/>
        <v>0</v>
      </c>
      <c r="S112" s="884">
        <f t="shared" si="17"/>
        <v>0</v>
      </c>
      <c r="T112" s="138"/>
      <c r="U112" s="884">
        <f t="shared" si="18"/>
        <v>0</v>
      </c>
      <c r="V112" s="884">
        <f t="shared" si="18"/>
        <v>0</v>
      </c>
      <c r="W112" s="884">
        <f t="shared" si="18"/>
        <v>0</v>
      </c>
      <c r="X112" s="884">
        <f t="shared" si="18"/>
        <v>0</v>
      </c>
      <c r="Y112" s="884">
        <f t="shared" si="18"/>
        <v>0</v>
      </c>
      <c r="Z112" s="212"/>
      <c r="AA112" s="96"/>
    </row>
    <row r="113" spans="2:27" x14ac:dyDescent="0.2">
      <c r="B113" s="93"/>
      <c r="C113" s="133"/>
      <c r="D113" s="307"/>
      <c r="E113" s="307"/>
      <c r="F113" s="188"/>
      <c r="G113" s="289"/>
      <c r="H113" s="188"/>
      <c r="I113" s="138"/>
      <c r="J113" s="146">
        <f t="shared" si="15"/>
        <v>0</v>
      </c>
      <c r="K113" s="884">
        <f t="shared" si="11"/>
        <v>0</v>
      </c>
      <c r="L113" s="726" t="str">
        <f t="shared" si="12"/>
        <v>-</v>
      </c>
      <c r="M113" s="884">
        <f t="shared" si="13"/>
        <v>0</v>
      </c>
      <c r="N113" s="138"/>
      <c r="O113" s="884">
        <f t="shared" si="17"/>
        <v>0</v>
      </c>
      <c r="P113" s="884">
        <f t="shared" si="17"/>
        <v>0</v>
      </c>
      <c r="Q113" s="884">
        <f t="shared" si="17"/>
        <v>0</v>
      </c>
      <c r="R113" s="884">
        <f t="shared" si="17"/>
        <v>0</v>
      </c>
      <c r="S113" s="884">
        <f t="shared" si="17"/>
        <v>0</v>
      </c>
      <c r="T113" s="138"/>
      <c r="U113" s="884">
        <f t="shared" si="18"/>
        <v>0</v>
      </c>
      <c r="V113" s="884">
        <f t="shared" si="18"/>
        <v>0</v>
      </c>
      <c r="W113" s="884">
        <f t="shared" si="18"/>
        <v>0</v>
      </c>
      <c r="X113" s="884">
        <f t="shared" si="18"/>
        <v>0</v>
      </c>
      <c r="Y113" s="884">
        <f t="shared" si="18"/>
        <v>0</v>
      </c>
      <c r="Z113" s="212"/>
      <c r="AA113" s="96"/>
    </row>
    <row r="114" spans="2:27" x14ac:dyDescent="0.2">
      <c r="B114" s="93"/>
      <c r="C114" s="133"/>
      <c r="D114" s="307"/>
      <c r="E114" s="307"/>
      <c r="F114" s="188"/>
      <c r="G114" s="289"/>
      <c r="H114" s="188"/>
      <c r="I114" s="138"/>
      <c r="J114" s="146">
        <f t="shared" si="15"/>
        <v>0</v>
      </c>
      <c r="K114" s="884">
        <f t="shared" si="11"/>
        <v>0</v>
      </c>
      <c r="L114" s="726" t="str">
        <f t="shared" si="12"/>
        <v>-</v>
      </c>
      <c r="M114" s="884">
        <f t="shared" si="13"/>
        <v>0</v>
      </c>
      <c r="N114" s="138"/>
      <c r="O114" s="884">
        <f t="shared" si="17"/>
        <v>0</v>
      </c>
      <c r="P114" s="884">
        <f t="shared" si="17"/>
        <v>0</v>
      </c>
      <c r="Q114" s="884">
        <f t="shared" si="17"/>
        <v>0</v>
      </c>
      <c r="R114" s="884">
        <f t="shared" si="17"/>
        <v>0</v>
      </c>
      <c r="S114" s="884">
        <f t="shared" si="17"/>
        <v>0</v>
      </c>
      <c r="T114" s="138"/>
      <c r="U114" s="884">
        <f t="shared" si="18"/>
        <v>0</v>
      </c>
      <c r="V114" s="884">
        <f t="shared" si="18"/>
        <v>0</v>
      </c>
      <c r="W114" s="884">
        <f t="shared" si="18"/>
        <v>0</v>
      </c>
      <c r="X114" s="884">
        <f t="shared" si="18"/>
        <v>0</v>
      </c>
      <c r="Y114" s="884">
        <f t="shared" si="18"/>
        <v>0</v>
      </c>
      <c r="Z114" s="212"/>
      <c r="AA114" s="96"/>
    </row>
    <row r="115" spans="2:27" x14ac:dyDescent="0.2">
      <c r="B115" s="93"/>
      <c r="C115" s="133"/>
      <c r="D115" s="307"/>
      <c r="E115" s="307"/>
      <c r="F115" s="188"/>
      <c r="G115" s="289"/>
      <c r="H115" s="188"/>
      <c r="I115" s="138"/>
      <c r="J115" s="146">
        <f t="shared" si="15"/>
        <v>0</v>
      </c>
      <c r="K115" s="884">
        <f t="shared" si="11"/>
        <v>0</v>
      </c>
      <c r="L115" s="726" t="str">
        <f t="shared" si="12"/>
        <v>-</v>
      </c>
      <c r="M115" s="884">
        <f t="shared" si="13"/>
        <v>0</v>
      </c>
      <c r="N115" s="138"/>
      <c r="O115" s="884">
        <f t="shared" si="17"/>
        <v>0</v>
      </c>
      <c r="P115" s="884">
        <f t="shared" si="17"/>
        <v>0</v>
      </c>
      <c r="Q115" s="884">
        <f t="shared" si="17"/>
        <v>0</v>
      </c>
      <c r="R115" s="884">
        <f t="shared" si="17"/>
        <v>0</v>
      </c>
      <c r="S115" s="884">
        <f t="shared" si="17"/>
        <v>0</v>
      </c>
      <c r="T115" s="138"/>
      <c r="U115" s="884">
        <f t="shared" si="18"/>
        <v>0</v>
      </c>
      <c r="V115" s="884">
        <f t="shared" si="18"/>
        <v>0</v>
      </c>
      <c r="W115" s="884">
        <f t="shared" si="18"/>
        <v>0</v>
      </c>
      <c r="X115" s="884">
        <f t="shared" si="18"/>
        <v>0</v>
      </c>
      <c r="Y115" s="884">
        <f t="shared" si="18"/>
        <v>0</v>
      </c>
      <c r="Z115" s="212"/>
      <c r="AA115" s="96"/>
    </row>
    <row r="116" spans="2:27" x14ac:dyDescent="0.2">
      <c r="B116" s="93"/>
      <c r="C116" s="133"/>
      <c r="D116" s="307"/>
      <c r="E116" s="307"/>
      <c r="F116" s="188"/>
      <c r="G116" s="289"/>
      <c r="H116" s="188"/>
      <c r="I116" s="138"/>
      <c r="J116" s="146">
        <f t="shared" si="15"/>
        <v>0</v>
      </c>
      <c r="K116" s="884">
        <f t="shared" si="11"/>
        <v>0</v>
      </c>
      <c r="L116" s="726" t="str">
        <f t="shared" si="12"/>
        <v>-</v>
      </c>
      <c r="M116" s="884">
        <f t="shared" si="13"/>
        <v>0</v>
      </c>
      <c r="N116" s="138"/>
      <c r="O116" s="884">
        <f t="shared" si="17"/>
        <v>0</v>
      </c>
      <c r="P116" s="884">
        <f t="shared" si="17"/>
        <v>0</v>
      </c>
      <c r="Q116" s="884">
        <f t="shared" si="17"/>
        <v>0</v>
      </c>
      <c r="R116" s="884">
        <f t="shared" si="17"/>
        <v>0</v>
      </c>
      <c r="S116" s="884">
        <f t="shared" si="17"/>
        <v>0</v>
      </c>
      <c r="T116" s="138"/>
      <c r="U116" s="884">
        <f t="shared" si="18"/>
        <v>0</v>
      </c>
      <c r="V116" s="884">
        <f t="shared" si="18"/>
        <v>0</v>
      </c>
      <c r="W116" s="884">
        <f t="shared" si="18"/>
        <v>0</v>
      </c>
      <c r="X116" s="884">
        <f t="shared" si="18"/>
        <v>0</v>
      </c>
      <c r="Y116" s="884">
        <f t="shared" si="18"/>
        <v>0</v>
      </c>
      <c r="Z116" s="212"/>
      <c r="AA116" s="96"/>
    </row>
    <row r="117" spans="2:27" x14ac:dyDescent="0.2">
      <c r="B117" s="93"/>
      <c r="C117" s="133"/>
      <c r="D117" s="307"/>
      <c r="E117" s="307"/>
      <c r="F117" s="188"/>
      <c r="G117" s="289"/>
      <c r="H117" s="188"/>
      <c r="I117" s="138"/>
      <c r="J117" s="146">
        <f t="shared" si="15"/>
        <v>0</v>
      </c>
      <c r="K117" s="884">
        <f t="shared" si="11"/>
        <v>0</v>
      </c>
      <c r="L117" s="726" t="str">
        <f t="shared" si="12"/>
        <v>-</v>
      </c>
      <c r="M117" s="884">
        <f t="shared" si="13"/>
        <v>0</v>
      </c>
      <c r="N117" s="138"/>
      <c r="O117" s="884">
        <f t="shared" si="17"/>
        <v>0</v>
      </c>
      <c r="P117" s="884">
        <f t="shared" si="17"/>
        <v>0</v>
      </c>
      <c r="Q117" s="884">
        <f t="shared" si="17"/>
        <v>0</v>
      </c>
      <c r="R117" s="884">
        <f t="shared" si="17"/>
        <v>0</v>
      </c>
      <c r="S117" s="884">
        <f t="shared" si="17"/>
        <v>0</v>
      </c>
      <c r="T117" s="138"/>
      <c r="U117" s="884">
        <f t="shared" si="18"/>
        <v>0</v>
      </c>
      <c r="V117" s="884">
        <f t="shared" si="18"/>
        <v>0</v>
      </c>
      <c r="W117" s="884">
        <f t="shared" si="18"/>
        <v>0</v>
      </c>
      <c r="X117" s="884">
        <f t="shared" si="18"/>
        <v>0</v>
      </c>
      <c r="Y117" s="884">
        <f t="shared" si="18"/>
        <v>0</v>
      </c>
      <c r="Z117" s="212"/>
      <c r="AA117" s="96"/>
    </row>
    <row r="118" spans="2:27" x14ac:dyDescent="0.2">
      <c r="B118" s="93"/>
      <c r="C118" s="133"/>
      <c r="D118" s="307"/>
      <c r="E118" s="307"/>
      <c r="F118" s="188"/>
      <c r="G118" s="289"/>
      <c r="H118" s="188"/>
      <c r="I118" s="138"/>
      <c r="J118" s="146">
        <f t="shared" si="15"/>
        <v>0</v>
      </c>
      <c r="K118" s="884">
        <f t="shared" si="11"/>
        <v>0</v>
      </c>
      <c r="L118" s="726" t="str">
        <f t="shared" si="12"/>
        <v>-</v>
      </c>
      <c r="M118" s="884">
        <f t="shared" si="13"/>
        <v>0</v>
      </c>
      <c r="N118" s="138"/>
      <c r="O118" s="884">
        <f t="shared" si="17"/>
        <v>0</v>
      </c>
      <c r="P118" s="884">
        <f t="shared" si="17"/>
        <v>0</v>
      </c>
      <c r="Q118" s="884">
        <f t="shared" si="17"/>
        <v>0</v>
      </c>
      <c r="R118" s="884">
        <f t="shared" si="17"/>
        <v>0</v>
      </c>
      <c r="S118" s="884">
        <f t="shared" si="17"/>
        <v>0</v>
      </c>
      <c r="T118" s="138"/>
      <c r="U118" s="884">
        <f t="shared" si="18"/>
        <v>0</v>
      </c>
      <c r="V118" s="884">
        <f t="shared" si="18"/>
        <v>0</v>
      </c>
      <c r="W118" s="884">
        <f t="shared" si="18"/>
        <v>0</v>
      </c>
      <c r="X118" s="884">
        <f t="shared" si="18"/>
        <v>0</v>
      </c>
      <c r="Y118" s="884">
        <f t="shared" si="18"/>
        <v>0</v>
      </c>
      <c r="Z118" s="212"/>
      <c r="AA118" s="96"/>
    </row>
    <row r="119" spans="2:27" x14ac:dyDescent="0.2">
      <c r="B119" s="93"/>
      <c r="C119" s="133"/>
      <c r="D119" s="307"/>
      <c r="E119" s="307"/>
      <c r="F119" s="188"/>
      <c r="G119" s="289"/>
      <c r="H119" s="188"/>
      <c r="I119" s="138"/>
      <c r="J119" s="146">
        <f t="shared" si="15"/>
        <v>0</v>
      </c>
      <c r="K119" s="884">
        <f t="shared" si="11"/>
        <v>0</v>
      </c>
      <c r="L119" s="726" t="str">
        <f t="shared" si="12"/>
        <v>-</v>
      </c>
      <c r="M119" s="884">
        <f t="shared" si="13"/>
        <v>0</v>
      </c>
      <c r="N119" s="138"/>
      <c r="O119" s="884">
        <f t="shared" si="17"/>
        <v>0</v>
      </c>
      <c r="P119" s="884">
        <f t="shared" si="17"/>
        <v>0</v>
      </c>
      <c r="Q119" s="884">
        <f t="shared" si="17"/>
        <v>0</v>
      </c>
      <c r="R119" s="884">
        <f t="shared" si="17"/>
        <v>0</v>
      </c>
      <c r="S119" s="884">
        <f t="shared" si="17"/>
        <v>0</v>
      </c>
      <c r="T119" s="138"/>
      <c r="U119" s="884">
        <f t="shared" si="18"/>
        <v>0</v>
      </c>
      <c r="V119" s="884">
        <f t="shared" si="18"/>
        <v>0</v>
      </c>
      <c r="W119" s="884">
        <f t="shared" si="18"/>
        <v>0</v>
      </c>
      <c r="X119" s="884">
        <f t="shared" si="18"/>
        <v>0</v>
      </c>
      <c r="Y119" s="884">
        <f t="shared" si="18"/>
        <v>0</v>
      </c>
      <c r="Z119" s="212"/>
      <c r="AA119" s="96"/>
    </row>
    <row r="120" spans="2:27" x14ac:dyDescent="0.2">
      <c r="B120" s="93"/>
      <c r="C120" s="133"/>
      <c r="D120" s="307"/>
      <c r="E120" s="307"/>
      <c r="F120" s="188"/>
      <c r="G120" s="289"/>
      <c r="H120" s="188"/>
      <c r="I120" s="138"/>
      <c r="J120" s="146">
        <f t="shared" si="15"/>
        <v>0</v>
      </c>
      <c r="K120" s="884">
        <f t="shared" si="11"/>
        <v>0</v>
      </c>
      <c r="L120" s="726" t="str">
        <f t="shared" si="12"/>
        <v>-</v>
      </c>
      <c r="M120" s="884">
        <f t="shared" si="13"/>
        <v>0</v>
      </c>
      <c r="N120" s="138"/>
      <c r="O120" s="884">
        <f t="shared" si="17"/>
        <v>0</v>
      </c>
      <c r="P120" s="884">
        <f t="shared" si="17"/>
        <v>0</v>
      </c>
      <c r="Q120" s="884">
        <f t="shared" si="17"/>
        <v>0</v>
      </c>
      <c r="R120" s="884">
        <f t="shared" si="17"/>
        <v>0</v>
      </c>
      <c r="S120" s="884">
        <f t="shared" si="17"/>
        <v>0</v>
      </c>
      <c r="T120" s="138"/>
      <c r="U120" s="884">
        <f t="shared" si="18"/>
        <v>0</v>
      </c>
      <c r="V120" s="884">
        <f t="shared" si="18"/>
        <v>0</v>
      </c>
      <c r="W120" s="884">
        <f t="shared" si="18"/>
        <v>0</v>
      </c>
      <c r="X120" s="884">
        <f t="shared" si="18"/>
        <v>0</v>
      </c>
      <c r="Y120" s="884">
        <f t="shared" si="18"/>
        <v>0</v>
      </c>
      <c r="Z120" s="212"/>
      <c r="AA120" s="96"/>
    </row>
    <row r="121" spans="2:27" x14ac:dyDescent="0.2">
      <c r="B121" s="93"/>
      <c r="C121" s="133"/>
      <c r="D121" s="307"/>
      <c r="E121" s="307"/>
      <c r="F121" s="188"/>
      <c r="G121" s="289"/>
      <c r="H121" s="188"/>
      <c r="I121" s="138"/>
      <c r="J121" s="146">
        <f t="shared" si="15"/>
        <v>0</v>
      </c>
      <c r="K121" s="884">
        <f t="shared" si="11"/>
        <v>0</v>
      </c>
      <c r="L121" s="726" t="str">
        <f t="shared" si="12"/>
        <v>-</v>
      </c>
      <c r="M121" s="884">
        <f t="shared" si="13"/>
        <v>0</v>
      </c>
      <c r="N121" s="138"/>
      <c r="O121" s="884">
        <f t="shared" si="17"/>
        <v>0</v>
      </c>
      <c r="P121" s="884">
        <f t="shared" si="17"/>
        <v>0</v>
      </c>
      <c r="Q121" s="884">
        <f t="shared" si="17"/>
        <v>0</v>
      </c>
      <c r="R121" s="884">
        <f t="shared" si="17"/>
        <v>0</v>
      </c>
      <c r="S121" s="884">
        <f t="shared" si="17"/>
        <v>0</v>
      </c>
      <c r="T121" s="138"/>
      <c r="U121" s="884">
        <f t="shared" si="18"/>
        <v>0</v>
      </c>
      <c r="V121" s="884">
        <f t="shared" si="18"/>
        <v>0</v>
      </c>
      <c r="W121" s="884">
        <f t="shared" si="18"/>
        <v>0</v>
      </c>
      <c r="X121" s="884">
        <f t="shared" si="18"/>
        <v>0</v>
      </c>
      <c r="Y121" s="884">
        <f t="shared" si="18"/>
        <v>0</v>
      </c>
      <c r="Z121" s="212"/>
      <c r="AA121" s="96"/>
    </row>
    <row r="122" spans="2:27" x14ac:dyDescent="0.2">
      <c r="B122" s="93"/>
      <c r="C122" s="133"/>
      <c r="D122" s="307"/>
      <c r="E122" s="307"/>
      <c r="F122" s="188"/>
      <c r="G122" s="289"/>
      <c r="H122" s="188"/>
      <c r="I122" s="138"/>
      <c r="J122" s="146">
        <f t="shared" si="15"/>
        <v>0</v>
      </c>
      <c r="K122" s="884">
        <f t="shared" si="11"/>
        <v>0</v>
      </c>
      <c r="L122" s="726" t="str">
        <f t="shared" si="12"/>
        <v>-</v>
      </c>
      <c r="M122" s="884">
        <f t="shared" si="13"/>
        <v>0</v>
      </c>
      <c r="N122" s="138"/>
      <c r="O122" s="884">
        <f t="shared" si="17"/>
        <v>0</v>
      </c>
      <c r="P122" s="884">
        <f t="shared" si="17"/>
        <v>0</v>
      </c>
      <c r="Q122" s="884">
        <f t="shared" si="17"/>
        <v>0</v>
      </c>
      <c r="R122" s="884">
        <f t="shared" si="17"/>
        <v>0</v>
      </c>
      <c r="S122" s="884">
        <f t="shared" si="17"/>
        <v>0</v>
      </c>
      <c r="T122" s="138"/>
      <c r="U122" s="884">
        <f t="shared" si="18"/>
        <v>0</v>
      </c>
      <c r="V122" s="884">
        <f t="shared" si="18"/>
        <v>0</v>
      </c>
      <c r="W122" s="884">
        <f t="shared" si="18"/>
        <v>0</v>
      </c>
      <c r="X122" s="884">
        <f t="shared" si="18"/>
        <v>0</v>
      </c>
      <c r="Y122" s="884">
        <f t="shared" si="18"/>
        <v>0</v>
      </c>
      <c r="Z122" s="212"/>
      <c r="AA122" s="96"/>
    </row>
    <row r="123" spans="2:27" x14ac:dyDescent="0.2">
      <c r="B123" s="93"/>
      <c r="C123" s="133"/>
      <c r="D123" s="307"/>
      <c r="E123" s="307"/>
      <c r="F123" s="188"/>
      <c r="G123" s="289"/>
      <c r="H123" s="188"/>
      <c r="I123" s="138"/>
      <c r="J123" s="146">
        <f t="shared" si="15"/>
        <v>0</v>
      </c>
      <c r="K123" s="884">
        <f t="shared" si="11"/>
        <v>0</v>
      </c>
      <c r="L123" s="726" t="str">
        <f t="shared" si="12"/>
        <v>-</v>
      </c>
      <c r="M123" s="884">
        <f t="shared" si="13"/>
        <v>0</v>
      </c>
      <c r="N123" s="138"/>
      <c r="O123" s="884">
        <f t="shared" si="17"/>
        <v>0</v>
      </c>
      <c r="P123" s="884">
        <f t="shared" si="17"/>
        <v>0</v>
      </c>
      <c r="Q123" s="884">
        <f t="shared" si="17"/>
        <v>0</v>
      </c>
      <c r="R123" s="884">
        <f t="shared" si="17"/>
        <v>0</v>
      </c>
      <c r="S123" s="884">
        <f t="shared" si="17"/>
        <v>0</v>
      </c>
      <c r="T123" s="138"/>
      <c r="U123" s="884">
        <f t="shared" si="18"/>
        <v>0</v>
      </c>
      <c r="V123" s="884">
        <f t="shared" si="18"/>
        <v>0</v>
      </c>
      <c r="W123" s="884">
        <f t="shared" si="18"/>
        <v>0</v>
      </c>
      <c r="X123" s="884">
        <f t="shared" si="18"/>
        <v>0</v>
      </c>
      <c r="Y123" s="884">
        <f t="shared" si="18"/>
        <v>0</v>
      </c>
      <c r="Z123" s="212"/>
      <c r="AA123" s="96"/>
    </row>
    <row r="124" spans="2:27" x14ac:dyDescent="0.2">
      <c r="B124" s="93"/>
      <c r="C124" s="133"/>
      <c r="D124" s="307"/>
      <c r="E124" s="307"/>
      <c r="F124" s="188"/>
      <c r="G124" s="289"/>
      <c r="H124" s="188"/>
      <c r="I124" s="138"/>
      <c r="J124" s="146">
        <f t="shared" si="15"/>
        <v>0</v>
      </c>
      <c r="K124" s="884">
        <f t="shared" si="11"/>
        <v>0</v>
      </c>
      <c r="L124" s="726" t="str">
        <f t="shared" si="12"/>
        <v>-</v>
      </c>
      <c r="M124" s="884">
        <f t="shared" si="13"/>
        <v>0</v>
      </c>
      <c r="N124" s="138"/>
      <c r="O124" s="884">
        <f t="shared" si="17"/>
        <v>0</v>
      </c>
      <c r="P124" s="884">
        <f t="shared" si="17"/>
        <v>0</v>
      </c>
      <c r="Q124" s="884">
        <f t="shared" si="17"/>
        <v>0</v>
      </c>
      <c r="R124" s="884">
        <f t="shared" si="17"/>
        <v>0</v>
      </c>
      <c r="S124" s="884">
        <f t="shared" si="17"/>
        <v>0</v>
      </c>
      <c r="T124" s="138"/>
      <c r="U124" s="884">
        <f t="shared" si="18"/>
        <v>0</v>
      </c>
      <c r="V124" s="884">
        <f t="shared" si="18"/>
        <v>0</v>
      </c>
      <c r="W124" s="884">
        <f t="shared" si="18"/>
        <v>0</v>
      </c>
      <c r="X124" s="884">
        <f t="shared" si="18"/>
        <v>0</v>
      </c>
      <c r="Y124" s="884">
        <f t="shared" si="18"/>
        <v>0</v>
      </c>
      <c r="Z124" s="212"/>
      <c r="AA124" s="96"/>
    </row>
    <row r="125" spans="2:27" x14ac:dyDescent="0.2">
      <c r="B125" s="93"/>
      <c r="C125" s="133"/>
      <c r="D125" s="307"/>
      <c r="E125" s="307"/>
      <c r="F125" s="188"/>
      <c r="G125" s="289"/>
      <c r="H125" s="188"/>
      <c r="I125" s="138"/>
      <c r="J125" s="146">
        <f t="shared" si="15"/>
        <v>0</v>
      </c>
      <c r="K125" s="884">
        <f t="shared" si="11"/>
        <v>0</v>
      </c>
      <c r="L125" s="726" t="str">
        <f t="shared" si="12"/>
        <v>-</v>
      </c>
      <c r="M125" s="884">
        <f t="shared" si="13"/>
        <v>0</v>
      </c>
      <c r="N125" s="138"/>
      <c r="O125" s="884">
        <f t="shared" si="17"/>
        <v>0</v>
      </c>
      <c r="P125" s="884">
        <f t="shared" si="17"/>
        <v>0</v>
      </c>
      <c r="Q125" s="884">
        <f t="shared" si="17"/>
        <v>0</v>
      </c>
      <c r="R125" s="884">
        <f t="shared" si="17"/>
        <v>0</v>
      </c>
      <c r="S125" s="884">
        <f t="shared" si="17"/>
        <v>0</v>
      </c>
      <c r="T125" s="138"/>
      <c r="U125" s="884">
        <f t="shared" si="18"/>
        <v>0</v>
      </c>
      <c r="V125" s="884">
        <f t="shared" si="18"/>
        <v>0</v>
      </c>
      <c r="W125" s="884">
        <f t="shared" si="18"/>
        <v>0</v>
      </c>
      <c r="X125" s="884">
        <f t="shared" si="18"/>
        <v>0</v>
      </c>
      <c r="Y125" s="884">
        <f t="shared" si="18"/>
        <v>0</v>
      </c>
      <c r="Z125" s="212"/>
      <c r="AA125" s="96"/>
    </row>
    <row r="126" spans="2:27" x14ac:dyDescent="0.2">
      <c r="B126" s="93"/>
      <c r="C126" s="133"/>
      <c r="D126" s="307"/>
      <c r="E126" s="307"/>
      <c r="F126" s="188"/>
      <c r="G126" s="289"/>
      <c r="H126" s="188"/>
      <c r="I126" s="138"/>
      <c r="J126" s="146">
        <f t="shared" si="15"/>
        <v>0</v>
      </c>
      <c r="K126" s="884">
        <f t="shared" si="11"/>
        <v>0</v>
      </c>
      <c r="L126" s="726" t="str">
        <f t="shared" si="12"/>
        <v>-</v>
      </c>
      <c r="M126" s="884">
        <f t="shared" si="13"/>
        <v>0</v>
      </c>
      <c r="N126" s="138"/>
      <c r="O126" s="884">
        <f t="shared" si="17"/>
        <v>0</v>
      </c>
      <c r="P126" s="884">
        <f t="shared" si="17"/>
        <v>0</v>
      </c>
      <c r="Q126" s="884">
        <f t="shared" si="17"/>
        <v>0</v>
      </c>
      <c r="R126" s="884">
        <f t="shared" si="17"/>
        <v>0</v>
      </c>
      <c r="S126" s="884">
        <f t="shared" si="17"/>
        <v>0</v>
      </c>
      <c r="T126" s="138"/>
      <c r="U126" s="884">
        <f t="shared" si="18"/>
        <v>0</v>
      </c>
      <c r="V126" s="884">
        <f t="shared" si="18"/>
        <v>0</v>
      </c>
      <c r="W126" s="884">
        <f t="shared" si="18"/>
        <v>0</v>
      </c>
      <c r="X126" s="884">
        <f t="shared" si="18"/>
        <v>0</v>
      </c>
      <c r="Y126" s="884">
        <f t="shared" si="18"/>
        <v>0</v>
      </c>
      <c r="Z126" s="212"/>
      <c r="AA126" s="96"/>
    </row>
    <row r="127" spans="2:27" x14ac:dyDescent="0.2">
      <c r="B127" s="93"/>
      <c r="C127" s="133"/>
      <c r="D127" s="307"/>
      <c r="E127" s="307"/>
      <c r="F127" s="188"/>
      <c r="G127" s="289"/>
      <c r="H127" s="188"/>
      <c r="I127" s="138"/>
      <c r="J127" s="146">
        <f t="shared" si="15"/>
        <v>0</v>
      </c>
      <c r="K127" s="884">
        <f t="shared" si="11"/>
        <v>0</v>
      </c>
      <c r="L127" s="726" t="str">
        <f t="shared" si="12"/>
        <v>-</v>
      </c>
      <c r="M127" s="884">
        <f t="shared" si="13"/>
        <v>0</v>
      </c>
      <c r="N127" s="138"/>
      <c r="O127" s="884">
        <f t="shared" si="17"/>
        <v>0</v>
      </c>
      <c r="P127" s="884">
        <f t="shared" si="17"/>
        <v>0</v>
      </c>
      <c r="Q127" s="884">
        <f t="shared" si="17"/>
        <v>0</v>
      </c>
      <c r="R127" s="884">
        <f t="shared" si="17"/>
        <v>0</v>
      </c>
      <c r="S127" s="884">
        <f t="shared" si="17"/>
        <v>0</v>
      </c>
      <c r="T127" s="138"/>
      <c r="U127" s="884">
        <f t="shared" ref="U127:Y142" si="19">IF(U$9=$F127,$G127,0)</f>
        <v>0</v>
      </c>
      <c r="V127" s="884">
        <f t="shared" si="19"/>
        <v>0</v>
      </c>
      <c r="W127" s="884">
        <f t="shared" si="19"/>
        <v>0</v>
      </c>
      <c r="X127" s="884">
        <f t="shared" si="19"/>
        <v>0</v>
      </c>
      <c r="Y127" s="884">
        <f t="shared" si="19"/>
        <v>0</v>
      </c>
      <c r="Z127" s="212"/>
      <c r="AA127" s="96"/>
    </row>
    <row r="128" spans="2:27" x14ac:dyDescent="0.2">
      <c r="B128" s="93"/>
      <c r="C128" s="133"/>
      <c r="D128" s="307"/>
      <c r="E128" s="307"/>
      <c r="F128" s="188"/>
      <c r="G128" s="289"/>
      <c r="H128" s="188"/>
      <c r="I128" s="138"/>
      <c r="J128" s="146">
        <f t="shared" si="15"/>
        <v>0</v>
      </c>
      <c r="K128" s="884">
        <f t="shared" si="11"/>
        <v>0</v>
      </c>
      <c r="L128" s="726" t="str">
        <f t="shared" si="12"/>
        <v>-</v>
      </c>
      <c r="M128" s="884">
        <f t="shared" si="13"/>
        <v>0</v>
      </c>
      <c r="N128" s="138"/>
      <c r="O128" s="884">
        <f t="shared" si="17"/>
        <v>0</v>
      </c>
      <c r="P128" s="884">
        <f t="shared" si="17"/>
        <v>0</v>
      </c>
      <c r="Q128" s="884">
        <f t="shared" si="17"/>
        <v>0</v>
      </c>
      <c r="R128" s="884">
        <f t="shared" si="17"/>
        <v>0</v>
      </c>
      <c r="S128" s="884">
        <f t="shared" si="17"/>
        <v>0</v>
      </c>
      <c r="T128" s="138"/>
      <c r="U128" s="884">
        <f t="shared" si="19"/>
        <v>0</v>
      </c>
      <c r="V128" s="884">
        <f t="shared" si="19"/>
        <v>0</v>
      </c>
      <c r="W128" s="884">
        <f t="shared" si="19"/>
        <v>0</v>
      </c>
      <c r="X128" s="884">
        <f t="shared" si="19"/>
        <v>0</v>
      </c>
      <c r="Y128" s="884">
        <f t="shared" si="19"/>
        <v>0</v>
      </c>
      <c r="Z128" s="212"/>
      <c r="AA128" s="96"/>
    </row>
    <row r="129" spans="2:27" x14ac:dyDescent="0.2">
      <c r="B129" s="93"/>
      <c r="C129" s="133"/>
      <c r="D129" s="307"/>
      <c r="E129" s="307"/>
      <c r="F129" s="188"/>
      <c r="G129" s="289"/>
      <c r="H129" s="188"/>
      <c r="I129" s="138"/>
      <c r="J129" s="146">
        <f t="shared" si="15"/>
        <v>0</v>
      </c>
      <c r="K129" s="884">
        <f t="shared" si="11"/>
        <v>0</v>
      </c>
      <c r="L129" s="726" t="str">
        <f t="shared" si="12"/>
        <v>-</v>
      </c>
      <c r="M129" s="884">
        <f t="shared" si="13"/>
        <v>0</v>
      </c>
      <c r="N129" s="138"/>
      <c r="O129" s="884">
        <f t="shared" si="17"/>
        <v>0</v>
      </c>
      <c r="P129" s="884">
        <f t="shared" si="17"/>
        <v>0</v>
      </c>
      <c r="Q129" s="884">
        <f t="shared" si="17"/>
        <v>0</v>
      </c>
      <c r="R129" s="884">
        <f t="shared" si="17"/>
        <v>0</v>
      </c>
      <c r="S129" s="884">
        <f t="shared" si="17"/>
        <v>0</v>
      </c>
      <c r="T129" s="138"/>
      <c r="U129" s="884">
        <f t="shared" si="19"/>
        <v>0</v>
      </c>
      <c r="V129" s="884">
        <f t="shared" si="19"/>
        <v>0</v>
      </c>
      <c r="W129" s="884">
        <f t="shared" si="19"/>
        <v>0</v>
      </c>
      <c r="X129" s="884">
        <f t="shared" si="19"/>
        <v>0</v>
      </c>
      <c r="Y129" s="884">
        <f t="shared" si="19"/>
        <v>0</v>
      </c>
      <c r="Z129" s="212"/>
      <c r="AA129" s="96"/>
    </row>
    <row r="130" spans="2:27" x14ac:dyDescent="0.2">
      <c r="B130" s="93"/>
      <c r="C130" s="133"/>
      <c r="D130" s="307"/>
      <c r="E130" s="307"/>
      <c r="F130" s="188"/>
      <c r="G130" s="289"/>
      <c r="H130" s="188"/>
      <c r="I130" s="138"/>
      <c r="J130" s="146">
        <f t="shared" si="15"/>
        <v>0</v>
      </c>
      <c r="K130" s="884">
        <f t="shared" si="11"/>
        <v>0</v>
      </c>
      <c r="L130" s="726" t="str">
        <f t="shared" si="12"/>
        <v>-</v>
      </c>
      <c r="M130" s="884">
        <f t="shared" si="13"/>
        <v>0</v>
      </c>
      <c r="N130" s="138"/>
      <c r="O130" s="884">
        <f t="shared" si="17"/>
        <v>0</v>
      </c>
      <c r="P130" s="884">
        <f t="shared" si="17"/>
        <v>0</v>
      </c>
      <c r="Q130" s="884">
        <f t="shared" si="17"/>
        <v>0</v>
      </c>
      <c r="R130" s="884">
        <f t="shared" si="17"/>
        <v>0</v>
      </c>
      <c r="S130" s="884">
        <f t="shared" si="17"/>
        <v>0</v>
      </c>
      <c r="T130" s="138"/>
      <c r="U130" s="884">
        <f t="shared" si="19"/>
        <v>0</v>
      </c>
      <c r="V130" s="884">
        <f t="shared" si="19"/>
        <v>0</v>
      </c>
      <c r="W130" s="884">
        <f t="shared" si="19"/>
        <v>0</v>
      </c>
      <c r="X130" s="884">
        <f t="shared" si="19"/>
        <v>0</v>
      </c>
      <c r="Y130" s="884">
        <f t="shared" si="19"/>
        <v>0</v>
      </c>
      <c r="Z130" s="212"/>
      <c r="AA130" s="96"/>
    </row>
    <row r="131" spans="2:27" x14ac:dyDescent="0.2">
      <c r="B131" s="93"/>
      <c r="C131" s="133"/>
      <c r="D131" s="307"/>
      <c r="E131" s="307"/>
      <c r="F131" s="188"/>
      <c r="G131" s="289"/>
      <c r="H131" s="188"/>
      <c r="I131" s="138"/>
      <c r="J131" s="146">
        <f t="shared" si="15"/>
        <v>0</v>
      </c>
      <c r="K131" s="884">
        <f t="shared" si="11"/>
        <v>0</v>
      </c>
      <c r="L131" s="726" t="str">
        <f t="shared" si="12"/>
        <v>-</v>
      </c>
      <c r="M131" s="884">
        <f t="shared" si="13"/>
        <v>0</v>
      </c>
      <c r="N131" s="138"/>
      <c r="O131" s="884">
        <f t="shared" ref="O131:S140" si="20">(IF(O$9&lt;$F131,0,IF($L131&lt;=O$9-1,0,$K131)))</f>
        <v>0</v>
      </c>
      <c r="P131" s="884">
        <f t="shared" si="20"/>
        <v>0</v>
      </c>
      <c r="Q131" s="884">
        <f t="shared" si="20"/>
        <v>0</v>
      </c>
      <c r="R131" s="884">
        <f t="shared" si="20"/>
        <v>0</v>
      </c>
      <c r="S131" s="884">
        <f t="shared" si="20"/>
        <v>0</v>
      </c>
      <c r="T131" s="138"/>
      <c r="U131" s="884">
        <f t="shared" si="19"/>
        <v>0</v>
      </c>
      <c r="V131" s="884">
        <f t="shared" si="19"/>
        <v>0</v>
      </c>
      <c r="W131" s="884">
        <f t="shared" si="19"/>
        <v>0</v>
      </c>
      <c r="X131" s="884">
        <f t="shared" si="19"/>
        <v>0</v>
      </c>
      <c r="Y131" s="884">
        <f t="shared" si="19"/>
        <v>0</v>
      </c>
      <c r="Z131" s="212"/>
      <c r="AA131" s="96"/>
    </row>
    <row r="132" spans="2:27" x14ac:dyDescent="0.2">
      <c r="B132" s="93"/>
      <c r="C132" s="133"/>
      <c r="D132" s="307"/>
      <c r="E132" s="307"/>
      <c r="F132" s="188"/>
      <c r="G132" s="289"/>
      <c r="H132" s="188"/>
      <c r="I132" s="138"/>
      <c r="J132" s="146">
        <f t="shared" si="15"/>
        <v>0</v>
      </c>
      <c r="K132" s="884">
        <f t="shared" si="11"/>
        <v>0</v>
      </c>
      <c r="L132" s="726" t="str">
        <f t="shared" si="12"/>
        <v>-</v>
      </c>
      <c r="M132" s="884">
        <f t="shared" si="13"/>
        <v>0</v>
      </c>
      <c r="N132" s="138"/>
      <c r="O132" s="884">
        <f t="shared" si="20"/>
        <v>0</v>
      </c>
      <c r="P132" s="884">
        <f t="shared" si="20"/>
        <v>0</v>
      </c>
      <c r="Q132" s="884">
        <f t="shared" si="20"/>
        <v>0</v>
      </c>
      <c r="R132" s="884">
        <f t="shared" si="20"/>
        <v>0</v>
      </c>
      <c r="S132" s="884">
        <f t="shared" si="20"/>
        <v>0</v>
      </c>
      <c r="T132" s="138"/>
      <c r="U132" s="884">
        <f t="shared" si="19"/>
        <v>0</v>
      </c>
      <c r="V132" s="884">
        <f t="shared" si="19"/>
        <v>0</v>
      </c>
      <c r="W132" s="884">
        <f t="shared" si="19"/>
        <v>0</v>
      </c>
      <c r="X132" s="884">
        <f t="shared" si="19"/>
        <v>0</v>
      </c>
      <c r="Y132" s="884">
        <f t="shared" si="19"/>
        <v>0</v>
      </c>
      <c r="Z132" s="212"/>
      <c r="AA132" s="96"/>
    </row>
    <row r="133" spans="2:27" x14ac:dyDescent="0.2">
      <c r="B133" s="93"/>
      <c r="C133" s="133"/>
      <c r="D133" s="307"/>
      <c r="E133" s="307"/>
      <c r="F133" s="188"/>
      <c r="G133" s="289"/>
      <c r="H133" s="188"/>
      <c r="I133" s="138"/>
      <c r="J133" s="146">
        <f t="shared" si="15"/>
        <v>0</v>
      </c>
      <c r="K133" s="884">
        <f t="shared" si="11"/>
        <v>0</v>
      </c>
      <c r="L133" s="726" t="str">
        <f t="shared" si="12"/>
        <v>-</v>
      </c>
      <c r="M133" s="884">
        <f t="shared" si="13"/>
        <v>0</v>
      </c>
      <c r="N133" s="138"/>
      <c r="O133" s="884">
        <f t="shared" si="20"/>
        <v>0</v>
      </c>
      <c r="P133" s="884">
        <f t="shared" si="20"/>
        <v>0</v>
      </c>
      <c r="Q133" s="884">
        <f t="shared" si="20"/>
        <v>0</v>
      </c>
      <c r="R133" s="884">
        <f t="shared" si="20"/>
        <v>0</v>
      </c>
      <c r="S133" s="884">
        <f t="shared" si="20"/>
        <v>0</v>
      </c>
      <c r="T133" s="138"/>
      <c r="U133" s="884">
        <f t="shared" si="19"/>
        <v>0</v>
      </c>
      <c r="V133" s="884">
        <f t="shared" si="19"/>
        <v>0</v>
      </c>
      <c r="W133" s="884">
        <f t="shared" si="19"/>
        <v>0</v>
      </c>
      <c r="X133" s="884">
        <f t="shared" si="19"/>
        <v>0</v>
      </c>
      <c r="Y133" s="884">
        <f t="shared" si="19"/>
        <v>0</v>
      </c>
      <c r="Z133" s="212"/>
      <c r="AA133" s="96"/>
    </row>
    <row r="134" spans="2:27" x14ac:dyDescent="0.2">
      <c r="B134" s="93"/>
      <c r="C134" s="133"/>
      <c r="D134" s="307"/>
      <c r="E134" s="307"/>
      <c r="F134" s="188"/>
      <c r="G134" s="289"/>
      <c r="H134" s="188"/>
      <c r="I134" s="138"/>
      <c r="J134" s="146">
        <f t="shared" si="15"/>
        <v>0</v>
      </c>
      <c r="K134" s="884">
        <f t="shared" si="11"/>
        <v>0</v>
      </c>
      <c r="L134" s="726" t="str">
        <f t="shared" si="12"/>
        <v>-</v>
      </c>
      <c r="M134" s="884">
        <f t="shared" si="13"/>
        <v>0</v>
      </c>
      <c r="N134" s="138"/>
      <c r="O134" s="884">
        <f t="shared" si="20"/>
        <v>0</v>
      </c>
      <c r="P134" s="884">
        <f t="shared" si="20"/>
        <v>0</v>
      </c>
      <c r="Q134" s="884">
        <f t="shared" si="20"/>
        <v>0</v>
      </c>
      <c r="R134" s="884">
        <f t="shared" si="20"/>
        <v>0</v>
      </c>
      <c r="S134" s="884">
        <f t="shared" si="20"/>
        <v>0</v>
      </c>
      <c r="T134" s="138"/>
      <c r="U134" s="884">
        <f t="shared" si="19"/>
        <v>0</v>
      </c>
      <c r="V134" s="884">
        <f t="shared" si="19"/>
        <v>0</v>
      </c>
      <c r="W134" s="884">
        <f t="shared" si="19"/>
        <v>0</v>
      </c>
      <c r="X134" s="884">
        <f t="shared" si="19"/>
        <v>0</v>
      </c>
      <c r="Y134" s="884">
        <f t="shared" si="19"/>
        <v>0</v>
      </c>
      <c r="Z134" s="212"/>
      <c r="AA134" s="96"/>
    </row>
    <row r="135" spans="2:27" x14ac:dyDescent="0.2">
      <c r="B135" s="93"/>
      <c r="C135" s="133"/>
      <c r="D135" s="307"/>
      <c r="E135" s="307"/>
      <c r="F135" s="188"/>
      <c r="G135" s="289"/>
      <c r="H135" s="188"/>
      <c r="I135" s="138"/>
      <c r="J135" s="146">
        <f t="shared" si="15"/>
        <v>0</v>
      </c>
      <c r="K135" s="884">
        <f t="shared" si="11"/>
        <v>0</v>
      </c>
      <c r="L135" s="726" t="str">
        <f t="shared" si="12"/>
        <v>-</v>
      </c>
      <c r="M135" s="884">
        <f t="shared" si="13"/>
        <v>0</v>
      </c>
      <c r="N135" s="138"/>
      <c r="O135" s="884">
        <f t="shared" si="20"/>
        <v>0</v>
      </c>
      <c r="P135" s="884">
        <f t="shared" si="20"/>
        <v>0</v>
      </c>
      <c r="Q135" s="884">
        <f t="shared" si="20"/>
        <v>0</v>
      </c>
      <c r="R135" s="884">
        <f t="shared" si="20"/>
        <v>0</v>
      </c>
      <c r="S135" s="884">
        <f t="shared" si="20"/>
        <v>0</v>
      </c>
      <c r="T135" s="138"/>
      <c r="U135" s="884">
        <f t="shared" si="19"/>
        <v>0</v>
      </c>
      <c r="V135" s="884">
        <f t="shared" si="19"/>
        <v>0</v>
      </c>
      <c r="W135" s="884">
        <f t="shared" si="19"/>
        <v>0</v>
      </c>
      <c r="X135" s="884">
        <f t="shared" si="19"/>
        <v>0</v>
      </c>
      <c r="Y135" s="884">
        <f t="shared" si="19"/>
        <v>0</v>
      </c>
      <c r="Z135" s="212"/>
      <c r="AA135" s="96"/>
    </row>
    <row r="136" spans="2:27" x14ac:dyDescent="0.2">
      <c r="B136" s="93"/>
      <c r="C136" s="133"/>
      <c r="D136" s="307"/>
      <c r="E136" s="307"/>
      <c r="F136" s="188"/>
      <c r="G136" s="289"/>
      <c r="H136" s="188"/>
      <c r="I136" s="138"/>
      <c r="J136" s="146">
        <f t="shared" si="15"/>
        <v>0</v>
      </c>
      <c r="K136" s="884">
        <f t="shared" si="11"/>
        <v>0</v>
      </c>
      <c r="L136" s="726" t="str">
        <f t="shared" si="12"/>
        <v>-</v>
      </c>
      <c r="M136" s="884">
        <f t="shared" si="13"/>
        <v>0</v>
      </c>
      <c r="N136" s="138"/>
      <c r="O136" s="884">
        <f t="shared" si="20"/>
        <v>0</v>
      </c>
      <c r="P136" s="884">
        <f t="shared" si="20"/>
        <v>0</v>
      </c>
      <c r="Q136" s="884">
        <f t="shared" si="20"/>
        <v>0</v>
      </c>
      <c r="R136" s="884">
        <f t="shared" si="20"/>
        <v>0</v>
      </c>
      <c r="S136" s="884">
        <f t="shared" si="20"/>
        <v>0</v>
      </c>
      <c r="T136" s="138"/>
      <c r="U136" s="884">
        <f t="shared" si="19"/>
        <v>0</v>
      </c>
      <c r="V136" s="884">
        <f t="shared" si="19"/>
        <v>0</v>
      </c>
      <c r="W136" s="884">
        <f t="shared" si="19"/>
        <v>0</v>
      </c>
      <c r="X136" s="884">
        <f t="shared" si="19"/>
        <v>0</v>
      </c>
      <c r="Y136" s="884">
        <f t="shared" si="19"/>
        <v>0</v>
      </c>
      <c r="Z136" s="212"/>
      <c r="AA136" s="96"/>
    </row>
    <row r="137" spans="2:27" x14ac:dyDescent="0.2">
      <c r="B137" s="93"/>
      <c r="C137" s="133"/>
      <c r="D137" s="307"/>
      <c r="E137" s="307"/>
      <c r="F137" s="188"/>
      <c r="G137" s="289"/>
      <c r="H137" s="188"/>
      <c r="I137" s="138"/>
      <c r="J137" s="146">
        <f t="shared" si="15"/>
        <v>0</v>
      </c>
      <c r="K137" s="884">
        <f t="shared" si="11"/>
        <v>0</v>
      </c>
      <c r="L137" s="726" t="str">
        <f t="shared" si="12"/>
        <v>-</v>
      </c>
      <c r="M137" s="884">
        <f t="shared" si="13"/>
        <v>0</v>
      </c>
      <c r="N137" s="138"/>
      <c r="O137" s="884">
        <f t="shared" si="20"/>
        <v>0</v>
      </c>
      <c r="P137" s="884">
        <f t="shared" si="20"/>
        <v>0</v>
      </c>
      <c r="Q137" s="884">
        <f t="shared" si="20"/>
        <v>0</v>
      </c>
      <c r="R137" s="884">
        <f t="shared" si="20"/>
        <v>0</v>
      </c>
      <c r="S137" s="884">
        <f t="shared" si="20"/>
        <v>0</v>
      </c>
      <c r="T137" s="138"/>
      <c r="U137" s="884">
        <f t="shared" si="19"/>
        <v>0</v>
      </c>
      <c r="V137" s="884">
        <f t="shared" si="19"/>
        <v>0</v>
      </c>
      <c r="W137" s="884">
        <f t="shared" si="19"/>
        <v>0</v>
      </c>
      <c r="X137" s="884">
        <f t="shared" si="19"/>
        <v>0</v>
      </c>
      <c r="Y137" s="884">
        <f t="shared" si="19"/>
        <v>0</v>
      </c>
      <c r="Z137" s="212"/>
      <c r="AA137" s="96"/>
    </row>
    <row r="138" spans="2:27" x14ac:dyDescent="0.2">
      <c r="B138" s="93"/>
      <c r="C138" s="133"/>
      <c r="D138" s="307"/>
      <c r="E138" s="307"/>
      <c r="F138" s="188"/>
      <c r="G138" s="289"/>
      <c r="H138" s="188"/>
      <c r="I138" s="138"/>
      <c r="J138" s="146">
        <f t="shared" si="15"/>
        <v>0</v>
      </c>
      <c r="K138" s="884">
        <f t="shared" si="11"/>
        <v>0</v>
      </c>
      <c r="L138" s="726" t="str">
        <f t="shared" si="12"/>
        <v>-</v>
      </c>
      <c r="M138" s="884">
        <f t="shared" si="13"/>
        <v>0</v>
      </c>
      <c r="N138" s="138"/>
      <c r="O138" s="884">
        <f t="shared" si="20"/>
        <v>0</v>
      </c>
      <c r="P138" s="884">
        <f t="shared" si="20"/>
        <v>0</v>
      </c>
      <c r="Q138" s="884">
        <f t="shared" si="20"/>
        <v>0</v>
      </c>
      <c r="R138" s="884">
        <f t="shared" si="20"/>
        <v>0</v>
      </c>
      <c r="S138" s="884">
        <f t="shared" si="20"/>
        <v>0</v>
      </c>
      <c r="T138" s="138"/>
      <c r="U138" s="884">
        <f t="shared" si="19"/>
        <v>0</v>
      </c>
      <c r="V138" s="884">
        <f t="shared" si="19"/>
        <v>0</v>
      </c>
      <c r="W138" s="884">
        <f t="shared" si="19"/>
        <v>0</v>
      </c>
      <c r="X138" s="884">
        <f t="shared" si="19"/>
        <v>0</v>
      </c>
      <c r="Y138" s="884">
        <f t="shared" si="19"/>
        <v>0</v>
      </c>
      <c r="Z138" s="212"/>
      <c r="AA138" s="96"/>
    </row>
    <row r="139" spans="2:27" x14ac:dyDescent="0.2">
      <c r="B139" s="93"/>
      <c r="C139" s="133"/>
      <c r="D139" s="307"/>
      <c r="E139" s="307"/>
      <c r="F139" s="188"/>
      <c r="G139" s="289"/>
      <c r="H139" s="188"/>
      <c r="I139" s="138"/>
      <c r="J139" s="146">
        <f t="shared" si="15"/>
        <v>0</v>
      </c>
      <c r="K139" s="884">
        <f t="shared" si="11"/>
        <v>0</v>
      </c>
      <c r="L139" s="726" t="str">
        <f t="shared" si="12"/>
        <v>-</v>
      </c>
      <c r="M139" s="884">
        <f t="shared" si="13"/>
        <v>0</v>
      </c>
      <c r="N139" s="138"/>
      <c r="O139" s="884">
        <f t="shared" si="20"/>
        <v>0</v>
      </c>
      <c r="P139" s="884">
        <f t="shared" si="20"/>
        <v>0</v>
      </c>
      <c r="Q139" s="884">
        <f t="shared" si="20"/>
        <v>0</v>
      </c>
      <c r="R139" s="884">
        <f t="shared" si="20"/>
        <v>0</v>
      </c>
      <c r="S139" s="884">
        <f t="shared" si="20"/>
        <v>0</v>
      </c>
      <c r="T139" s="138"/>
      <c r="U139" s="884">
        <f t="shared" si="19"/>
        <v>0</v>
      </c>
      <c r="V139" s="884">
        <f t="shared" si="19"/>
        <v>0</v>
      </c>
      <c r="W139" s="884">
        <f t="shared" si="19"/>
        <v>0</v>
      </c>
      <c r="X139" s="884">
        <f t="shared" si="19"/>
        <v>0</v>
      </c>
      <c r="Y139" s="884">
        <f t="shared" si="19"/>
        <v>0</v>
      </c>
      <c r="Z139" s="212"/>
      <c r="AA139" s="96"/>
    </row>
    <row r="140" spans="2:27" x14ac:dyDescent="0.2">
      <c r="B140" s="93"/>
      <c r="C140" s="133"/>
      <c r="D140" s="307"/>
      <c r="E140" s="307"/>
      <c r="F140" s="188"/>
      <c r="G140" s="289"/>
      <c r="H140" s="188"/>
      <c r="I140" s="138"/>
      <c r="J140" s="146">
        <f t="shared" si="15"/>
        <v>0</v>
      </c>
      <c r="K140" s="884">
        <f t="shared" si="11"/>
        <v>0</v>
      </c>
      <c r="L140" s="726" t="str">
        <f t="shared" si="12"/>
        <v>-</v>
      </c>
      <c r="M140" s="884">
        <f t="shared" si="13"/>
        <v>0</v>
      </c>
      <c r="N140" s="138"/>
      <c r="O140" s="884">
        <f t="shared" si="20"/>
        <v>0</v>
      </c>
      <c r="P140" s="884">
        <f t="shared" si="20"/>
        <v>0</v>
      </c>
      <c r="Q140" s="884">
        <f t="shared" si="20"/>
        <v>0</v>
      </c>
      <c r="R140" s="884">
        <f t="shared" si="20"/>
        <v>0</v>
      </c>
      <c r="S140" s="884">
        <f t="shared" si="20"/>
        <v>0</v>
      </c>
      <c r="T140" s="138"/>
      <c r="U140" s="884">
        <f t="shared" si="19"/>
        <v>0</v>
      </c>
      <c r="V140" s="884">
        <f t="shared" si="19"/>
        <v>0</v>
      </c>
      <c r="W140" s="884">
        <f t="shared" si="19"/>
        <v>0</v>
      </c>
      <c r="X140" s="884">
        <f t="shared" si="19"/>
        <v>0</v>
      </c>
      <c r="Y140" s="884">
        <f t="shared" si="19"/>
        <v>0</v>
      </c>
      <c r="Z140" s="212"/>
      <c r="AA140" s="96"/>
    </row>
    <row r="141" spans="2:27" x14ac:dyDescent="0.2">
      <c r="B141" s="93"/>
      <c r="C141" s="133"/>
      <c r="D141" s="307"/>
      <c r="E141" s="307"/>
      <c r="F141" s="188"/>
      <c r="G141" s="289"/>
      <c r="H141" s="188"/>
      <c r="I141" s="138"/>
      <c r="J141" s="146">
        <f t="shared" si="15"/>
        <v>0</v>
      </c>
      <c r="K141" s="884">
        <f t="shared" si="11"/>
        <v>0</v>
      </c>
      <c r="L141" s="726" t="str">
        <f t="shared" si="12"/>
        <v>-</v>
      </c>
      <c r="M141" s="884">
        <f t="shared" si="13"/>
        <v>0</v>
      </c>
      <c r="N141" s="138"/>
      <c r="O141" s="884">
        <f t="shared" ref="O141:S142" si="21">(IF(O$9&lt;$F141,0,IF($L141&lt;=O$9-1,0,$K141)))</f>
        <v>0</v>
      </c>
      <c r="P141" s="884">
        <f t="shared" si="21"/>
        <v>0</v>
      </c>
      <c r="Q141" s="884">
        <f t="shared" si="21"/>
        <v>0</v>
      </c>
      <c r="R141" s="884">
        <f t="shared" si="21"/>
        <v>0</v>
      </c>
      <c r="S141" s="884">
        <f t="shared" si="21"/>
        <v>0</v>
      </c>
      <c r="T141" s="138"/>
      <c r="U141" s="884">
        <f t="shared" si="19"/>
        <v>0</v>
      </c>
      <c r="V141" s="884">
        <f t="shared" si="19"/>
        <v>0</v>
      </c>
      <c r="W141" s="884">
        <f t="shared" si="19"/>
        <v>0</v>
      </c>
      <c r="X141" s="884">
        <f t="shared" si="19"/>
        <v>0</v>
      </c>
      <c r="Y141" s="884">
        <f t="shared" si="19"/>
        <v>0</v>
      </c>
      <c r="Z141" s="212"/>
      <c r="AA141" s="96"/>
    </row>
    <row r="142" spans="2:27" x14ac:dyDescent="0.2">
      <c r="B142" s="93"/>
      <c r="C142" s="133"/>
      <c r="D142" s="307"/>
      <c r="E142" s="307"/>
      <c r="F142" s="188"/>
      <c r="G142" s="289"/>
      <c r="H142" s="188"/>
      <c r="I142" s="138"/>
      <c r="J142" s="146">
        <f t="shared" si="15"/>
        <v>0</v>
      </c>
      <c r="K142" s="884">
        <f>IF(G142=0,0,(G142/J142))</f>
        <v>0</v>
      </c>
      <c r="L142" s="726" t="str">
        <f>IF(J142=0,"-",(IF(J142&gt;3000,"-",F142+J142-1)))</f>
        <v>-</v>
      </c>
      <c r="M142" s="884">
        <f>IF(H142="geen",IF(F142&lt;$O$9,G142,0),IF(F142&gt;=$O$9,0,IF((G142-($O$9-F142)*K142)&lt;0,0,G142-($O$9-F142)*K142)))</f>
        <v>0</v>
      </c>
      <c r="N142" s="138"/>
      <c r="O142" s="884">
        <f t="shared" si="21"/>
        <v>0</v>
      </c>
      <c r="P142" s="884">
        <f t="shared" si="21"/>
        <v>0</v>
      </c>
      <c r="Q142" s="884">
        <f t="shared" si="21"/>
        <v>0</v>
      </c>
      <c r="R142" s="884">
        <f t="shared" si="21"/>
        <v>0</v>
      </c>
      <c r="S142" s="884">
        <f t="shared" si="21"/>
        <v>0</v>
      </c>
      <c r="T142" s="138"/>
      <c r="U142" s="884">
        <f t="shared" si="19"/>
        <v>0</v>
      </c>
      <c r="V142" s="884">
        <f t="shared" si="19"/>
        <v>0</v>
      </c>
      <c r="W142" s="884">
        <f t="shared" si="19"/>
        <v>0</v>
      </c>
      <c r="X142" s="884">
        <f t="shared" si="19"/>
        <v>0</v>
      </c>
      <c r="Y142" s="884">
        <f t="shared" si="19"/>
        <v>0</v>
      </c>
      <c r="Z142" s="212"/>
      <c r="AA142" s="96"/>
    </row>
    <row r="143" spans="2:27" x14ac:dyDescent="0.2">
      <c r="B143" s="93"/>
      <c r="C143" s="148"/>
      <c r="D143" s="150"/>
      <c r="E143" s="150"/>
      <c r="F143" s="150"/>
      <c r="G143" s="150"/>
      <c r="H143" s="150"/>
      <c r="I143" s="150"/>
      <c r="J143" s="150"/>
      <c r="K143" s="150"/>
      <c r="L143" s="150"/>
      <c r="M143" s="150"/>
      <c r="N143" s="150"/>
      <c r="O143" s="150"/>
      <c r="P143" s="150"/>
      <c r="Q143" s="150"/>
      <c r="R143" s="150"/>
      <c r="S143" s="150"/>
      <c r="T143" s="150"/>
      <c r="U143" s="149"/>
      <c r="V143" s="150"/>
      <c r="W143" s="150"/>
      <c r="X143" s="150"/>
      <c r="Y143" s="150"/>
      <c r="Z143" s="250"/>
      <c r="AA143" s="96"/>
    </row>
    <row r="144" spans="2:27" x14ac:dyDescent="0.2">
      <c r="B144" s="121"/>
      <c r="C144" s="122"/>
      <c r="D144" s="122"/>
      <c r="E144" s="122"/>
      <c r="F144" s="122"/>
      <c r="G144" s="122"/>
      <c r="H144" s="122"/>
      <c r="I144" s="122"/>
      <c r="J144" s="122"/>
      <c r="K144" s="122"/>
      <c r="L144" s="122"/>
      <c r="M144" s="122"/>
      <c r="N144" s="122"/>
      <c r="O144" s="122"/>
      <c r="P144" s="122"/>
      <c r="Q144" s="122"/>
      <c r="R144" s="122"/>
      <c r="S144" s="122"/>
      <c r="T144" s="122"/>
      <c r="U144" s="697"/>
      <c r="V144" s="122"/>
      <c r="W144" s="122"/>
      <c r="X144" s="122"/>
      <c r="Y144" s="122"/>
      <c r="Z144" s="122"/>
      <c r="AA144" s="127"/>
    </row>
  </sheetData>
  <sheetProtection algorithmName="SHA-512" hashValue="V5fcfU+HfjlGng1bwtk1y8gsG48GM4zHpc0AZ8Y3uDr6AITyKldftO7W1q35kUx0/8qHchdKhTswcvTAr9sgOA==" saltValue="NUV0MRtNTqQ1vHvQbin1wA==" spinCount="100000" sheet="1" objects="1" scenarios="1"/>
  <phoneticPr fontId="0" type="noConversion"/>
  <dataValidations count="2">
    <dataValidation type="list" allowBlank="1" showInputMessage="1" showErrorMessage="1" sqref="H15:H142">
      <formula1>"geen,1,2,3,4,5,6,7,8,9,10,11,12,13,14,15,16,17,18,19,20,21,22,23,24,25,26,27,28,29,30,31,32,33,34,35,36,37,38,39,40,41,42,43,44,45,46,47,48,49,50"</formula1>
    </dataValidation>
    <dataValidation type="list" allowBlank="1" showInputMessage="1" showErrorMessage="1" sqref="D15:D142">
      <formula1>"gebouwen en terreinen, inventaris en apparatuur, leermiddelen PO, overige materiële vaste activa,meubilair,ICT"</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0"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5.7109375" style="169" customWidth="1"/>
    <col min="5" max="5" width="2.7109375" style="35" customWidth="1"/>
    <col min="6" max="8" width="14.85546875" style="35" customWidth="1"/>
    <col min="9" max="9" width="14.85546875" style="62" customWidth="1"/>
    <col min="10" max="10" width="14.85546875" style="35" customWidth="1"/>
    <col min="11" max="12" width="2.7109375" style="35" customWidth="1"/>
    <col min="13" max="16384" width="9.140625" style="35"/>
  </cols>
  <sheetData>
    <row r="1" spans="2:12" ht="12.75" customHeight="1" x14ac:dyDescent="0.2"/>
    <row r="2" spans="2:12" x14ac:dyDescent="0.2">
      <c r="B2" s="320"/>
      <c r="C2" s="321"/>
      <c r="D2" s="321"/>
      <c r="E2" s="321"/>
      <c r="F2" s="321"/>
      <c r="G2" s="321"/>
      <c r="H2" s="491"/>
      <c r="I2" s="321"/>
      <c r="J2" s="321"/>
      <c r="K2" s="321"/>
      <c r="L2" s="324"/>
    </row>
    <row r="3" spans="2:12" x14ac:dyDescent="0.2">
      <c r="B3" s="170"/>
      <c r="C3" s="325"/>
      <c r="D3" s="325"/>
      <c r="E3" s="325"/>
      <c r="F3" s="325"/>
      <c r="G3" s="325"/>
      <c r="H3" s="492"/>
      <c r="I3" s="325"/>
      <c r="J3" s="325"/>
      <c r="K3" s="325"/>
      <c r="L3" s="328"/>
    </row>
    <row r="4" spans="2:12" s="311" customFormat="1" ht="18.75" x14ac:dyDescent="0.3">
      <c r="B4" s="280"/>
      <c r="C4" s="279" t="s">
        <v>275</v>
      </c>
      <c r="D4" s="102"/>
      <c r="E4" s="279"/>
      <c r="F4" s="279"/>
      <c r="G4" s="279"/>
      <c r="H4" s="279"/>
      <c r="I4" s="279"/>
      <c r="J4" s="279"/>
      <c r="K4" s="279"/>
      <c r="L4" s="310"/>
    </row>
    <row r="5" spans="2:12" s="56" customFormat="1" ht="18.75" x14ac:dyDescent="0.3">
      <c r="B5" s="97"/>
      <c r="C5" s="102" t="str">
        <f>geg!F10</f>
        <v>Voorbeeld SBO</v>
      </c>
      <c r="D5" s="318"/>
      <c r="E5" s="195"/>
      <c r="F5" s="195"/>
      <c r="G5" s="195"/>
      <c r="H5" s="195"/>
      <c r="I5" s="195"/>
      <c r="J5" s="195"/>
      <c r="K5" s="195"/>
      <c r="L5" s="196"/>
    </row>
    <row r="6" spans="2:12" ht="12.75" customHeight="1" x14ac:dyDescent="0.2">
      <c r="B6" s="509"/>
      <c r="C6" s="510"/>
      <c r="D6" s="634"/>
      <c r="E6" s="330"/>
      <c r="F6" s="330"/>
      <c r="G6" s="330"/>
      <c r="H6" s="330"/>
      <c r="I6" s="330"/>
      <c r="J6" s="330"/>
      <c r="K6" s="330"/>
      <c r="L6" s="379"/>
    </row>
    <row r="7" spans="2:12" ht="12.75" customHeight="1" x14ac:dyDescent="0.2">
      <c r="B7" s="509"/>
      <c r="C7" s="510"/>
      <c r="D7" s="634"/>
      <c r="E7" s="330"/>
      <c r="F7" s="330"/>
      <c r="G7" s="330"/>
      <c r="H7" s="330"/>
      <c r="I7" s="330"/>
      <c r="J7" s="330"/>
      <c r="K7" s="330"/>
      <c r="L7" s="379"/>
    </row>
    <row r="8" spans="2:12" s="37" customFormat="1" ht="12.75" customHeight="1" x14ac:dyDescent="0.2">
      <c r="B8" s="511"/>
      <c r="C8" s="512"/>
      <c r="D8" s="766"/>
      <c r="E8" s="513"/>
      <c r="F8" s="725">
        <f>tab!D4</f>
        <v>2016</v>
      </c>
      <c r="G8" s="725">
        <f>F8+1</f>
        <v>2017</v>
      </c>
      <c r="H8" s="725">
        <f>G8+1</f>
        <v>2018</v>
      </c>
      <c r="I8" s="725">
        <f>H8+1</f>
        <v>2019</v>
      </c>
      <c r="J8" s="725">
        <f>I8+1</f>
        <v>2020</v>
      </c>
      <c r="K8" s="513"/>
      <c r="L8" s="514"/>
    </row>
    <row r="9" spans="2:12" ht="12" customHeight="1" x14ac:dyDescent="0.2">
      <c r="B9" s="509"/>
      <c r="C9" s="510"/>
      <c r="D9" s="332"/>
      <c r="E9" s="330"/>
      <c r="F9" s="330"/>
      <c r="G9" s="330"/>
      <c r="H9" s="330"/>
      <c r="I9" s="330"/>
      <c r="J9" s="330"/>
      <c r="K9" s="330"/>
      <c r="L9" s="379"/>
    </row>
    <row r="10" spans="2:12" ht="12" customHeight="1" x14ac:dyDescent="0.2">
      <c r="B10" s="515"/>
      <c r="C10" s="516"/>
      <c r="D10" s="333"/>
      <c r="E10" s="334"/>
      <c r="F10" s="334"/>
      <c r="G10" s="334"/>
      <c r="H10" s="334"/>
      <c r="I10" s="334"/>
      <c r="J10" s="334"/>
      <c r="K10" s="336"/>
      <c r="L10" s="328"/>
    </row>
    <row r="11" spans="2:12" ht="12" customHeight="1" x14ac:dyDescent="0.2">
      <c r="B11" s="515"/>
      <c r="C11" s="517"/>
      <c r="D11" s="749" t="s">
        <v>270</v>
      </c>
      <c r="E11" s="264"/>
      <c r="F11" s="264"/>
      <c r="G11" s="264"/>
      <c r="H11" s="264"/>
      <c r="I11" s="264"/>
      <c r="J11" s="264"/>
      <c r="K11" s="345"/>
      <c r="L11" s="328"/>
    </row>
    <row r="12" spans="2:12" ht="12" customHeight="1" x14ac:dyDescent="0.2">
      <c r="B12" s="515"/>
      <c r="C12" s="517"/>
      <c r="D12" s="263" t="s">
        <v>49</v>
      </c>
      <c r="E12" s="264"/>
      <c r="F12" s="518">
        <v>0</v>
      </c>
      <c r="G12" s="886">
        <f>F55</f>
        <v>0</v>
      </c>
      <c r="H12" s="886">
        <f>G55</f>
        <v>0</v>
      </c>
      <c r="I12" s="886">
        <f>H55</f>
        <v>0</v>
      </c>
      <c r="J12" s="886">
        <f>I55</f>
        <v>0</v>
      </c>
      <c r="K12" s="345"/>
      <c r="L12" s="328"/>
    </row>
    <row r="13" spans="2:12" ht="12" customHeight="1" x14ac:dyDescent="0.2">
      <c r="B13" s="515"/>
      <c r="C13" s="517"/>
      <c r="D13" s="263" t="s">
        <v>50</v>
      </c>
      <c r="E13" s="264"/>
      <c r="F13" s="519">
        <v>0</v>
      </c>
      <c r="G13" s="886">
        <f t="shared" ref="G13:J17" si="0">F56</f>
        <v>0</v>
      </c>
      <c r="H13" s="886">
        <f t="shared" si="0"/>
        <v>0</v>
      </c>
      <c r="I13" s="886">
        <f t="shared" si="0"/>
        <v>0</v>
      </c>
      <c r="J13" s="886">
        <f t="shared" si="0"/>
        <v>0</v>
      </c>
      <c r="K13" s="345"/>
      <c r="L13" s="328"/>
    </row>
    <row r="14" spans="2:12" ht="12" customHeight="1" x14ac:dyDescent="0.2">
      <c r="B14" s="515"/>
      <c r="C14" s="517"/>
      <c r="D14" s="520" t="s">
        <v>258</v>
      </c>
      <c r="E14" s="264"/>
      <c r="F14" s="519">
        <v>0</v>
      </c>
      <c r="G14" s="886">
        <f t="shared" si="0"/>
        <v>0</v>
      </c>
      <c r="H14" s="886">
        <f t="shared" si="0"/>
        <v>0</v>
      </c>
      <c r="I14" s="886">
        <f t="shared" si="0"/>
        <v>0</v>
      </c>
      <c r="J14" s="886">
        <f t="shared" si="0"/>
        <v>0</v>
      </c>
      <c r="K14" s="345"/>
      <c r="L14" s="328"/>
    </row>
    <row r="15" spans="2:12" ht="12" customHeight="1" x14ac:dyDescent="0.2">
      <c r="B15" s="515"/>
      <c r="C15" s="517"/>
      <c r="D15" s="520" t="s">
        <v>259</v>
      </c>
      <c r="E15" s="264"/>
      <c r="F15" s="519">
        <v>0</v>
      </c>
      <c r="G15" s="886">
        <f t="shared" si="0"/>
        <v>0</v>
      </c>
      <c r="H15" s="886">
        <f t="shared" si="0"/>
        <v>0</v>
      </c>
      <c r="I15" s="886">
        <f t="shared" si="0"/>
        <v>0</v>
      </c>
      <c r="J15" s="886">
        <f t="shared" si="0"/>
        <v>0</v>
      </c>
      <c r="K15" s="345"/>
      <c r="L15" s="328"/>
    </row>
    <row r="16" spans="2:12" ht="12" customHeight="1" x14ac:dyDescent="0.2">
      <c r="B16" s="515"/>
      <c r="C16" s="517"/>
      <c r="D16" s="263" t="s">
        <v>58</v>
      </c>
      <c r="E16" s="264"/>
      <c r="F16" s="519">
        <v>0</v>
      </c>
      <c r="G16" s="886">
        <f t="shared" si="0"/>
        <v>0</v>
      </c>
      <c r="H16" s="886">
        <f t="shared" si="0"/>
        <v>0</v>
      </c>
      <c r="I16" s="886">
        <f t="shared" si="0"/>
        <v>0</v>
      </c>
      <c r="J16" s="886">
        <f t="shared" si="0"/>
        <v>0</v>
      </c>
      <c r="K16" s="345"/>
      <c r="L16" s="328"/>
    </row>
    <row r="17" spans="2:12" ht="12" customHeight="1" x14ac:dyDescent="0.2">
      <c r="B17" s="515"/>
      <c r="C17" s="517"/>
      <c r="D17" s="263" t="s">
        <v>51</v>
      </c>
      <c r="E17" s="264"/>
      <c r="F17" s="519">
        <v>0</v>
      </c>
      <c r="G17" s="886">
        <f t="shared" si="0"/>
        <v>0</v>
      </c>
      <c r="H17" s="886">
        <f t="shared" si="0"/>
        <v>0</v>
      </c>
      <c r="I17" s="886">
        <f t="shared" si="0"/>
        <v>0</v>
      </c>
      <c r="J17" s="886">
        <f t="shared" si="0"/>
        <v>0</v>
      </c>
      <c r="K17" s="345"/>
      <c r="L17" s="328"/>
    </row>
    <row r="18" spans="2:12" ht="12" customHeight="1" x14ac:dyDescent="0.2">
      <c r="B18" s="515"/>
      <c r="C18" s="517"/>
      <c r="D18" s="340" t="s">
        <v>61</v>
      </c>
      <c r="E18" s="264"/>
      <c r="F18" s="888">
        <f>SUM(F12:F17)</f>
        <v>0</v>
      </c>
      <c r="G18" s="888">
        <f>SUM(G12:G17)</f>
        <v>0</v>
      </c>
      <c r="H18" s="888">
        <f>SUM(H12:H17)</f>
        <v>0</v>
      </c>
      <c r="I18" s="888">
        <f>SUM(I12:I17)</f>
        <v>0</v>
      </c>
      <c r="J18" s="888">
        <f>SUM(J12:J17)</f>
        <v>0</v>
      </c>
      <c r="K18" s="345"/>
      <c r="L18" s="328"/>
    </row>
    <row r="19" spans="2:12" ht="12" customHeight="1" x14ac:dyDescent="0.2">
      <c r="B19" s="515"/>
      <c r="C19" s="521"/>
      <c r="D19" s="412"/>
      <c r="E19" s="352"/>
      <c r="F19" s="352"/>
      <c r="G19" s="352"/>
      <c r="H19" s="352"/>
      <c r="I19" s="352"/>
      <c r="J19" s="352"/>
      <c r="K19" s="356"/>
      <c r="L19" s="328"/>
    </row>
    <row r="20" spans="2:12" ht="12" customHeight="1" x14ac:dyDescent="0.2">
      <c r="B20" s="170"/>
      <c r="C20" s="325"/>
      <c r="D20" s="325"/>
      <c r="E20" s="325"/>
      <c r="F20" s="325"/>
      <c r="G20" s="325"/>
      <c r="H20" s="325"/>
      <c r="I20" s="325"/>
      <c r="J20" s="325"/>
      <c r="K20" s="325"/>
      <c r="L20" s="328"/>
    </row>
    <row r="21" spans="2:12" ht="12" customHeight="1" x14ac:dyDescent="0.2">
      <c r="B21" s="515"/>
      <c r="C21" s="516"/>
      <c r="D21" s="333"/>
      <c r="E21" s="334"/>
      <c r="F21" s="334"/>
      <c r="G21" s="334"/>
      <c r="H21" s="334"/>
      <c r="I21" s="334"/>
      <c r="J21" s="334"/>
      <c r="K21" s="336"/>
      <c r="L21" s="328"/>
    </row>
    <row r="22" spans="2:12" ht="12" customHeight="1" x14ac:dyDescent="0.2">
      <c r="B22" s="515"/>
      <c r="C22" s="517"/>
      <c r="D22" s="749" t="s">
        <v>79</v>
      </c>
      <c r="E22" s="264"/>
      <c r="F22" s="340"/>
      <c r="G22" s="264"/>
      <c r="H22" s="264"/>
      <c r="I22" s="264"/>
      <c r="J22" s="264"/>
      <c r="K22" s="345"/>
      <c r="L22" s="328"/>
    </row>
    <row r="23" spans="2:12" ht="12" customHeight="1" x14ac:dyDescent="0.2">
      <c r="B23" s="515"/>
      <c r="C23" s="517"/>
      <c r="D23" s="263" t="s">
        <v>49</v>
      </c>
      <c r="E23" s="264"/>
      <c r="F23" s="887">
        <f>(SUMIF(mip!$D15:$D142,"gebouwen en terreinen",mip!U15:U142))</f>
        <v>0</v>
      </c>
      <c r="G23" s="887">
        <f>(SUMIF(mip!$D15:$D142,"gebouwen en terreinen",mip!V15:V142))</f>
        <v>0</v>
      </c>
      <c r="H23" s="887">
        <f>(SUMIF(mip!$D15:$D142,"gebouwen en terreinen",mip!W15:W142))</f>
        <v>0</v>
      </c>
      <c r="I23" s="887">
        <f>(SUMIF(mip!$D15:$D142,"gebouwen en terreinen",mip!X15:X142))</f>
        <v>0</v>
      </c>
      <c r="J23" s="887">
        <f>(SUMIF(mip!$D15:$D142,"gebouwen en terreinen",mip!Y15:Y142))</f>
        <v>0</v>
      </c>
      <c r="K23" s="345"/>
      <c r="L23" s="328"/>
    </row>
    <row r="24" spans="2:12" ht="12" customHeight="1" x14ac:dyDescent="0.2">
      <c r="B24" s="515"/>
      <c r="C24" s="517"/>
      <c r="D24" s="263" t="s">
        <v>50</v>
      </c>
      <c r="E24" s="264"/>
      <c r="F24" s="876">
        <f>(SUMIF(mip!$D15:$D142,"inventaris en apparatuur",mip!U15:U142))</f>
        <v>0</v>
      </c>
      <c r="G24" s="876">
        <f>(SUMIF(mip!$D15:$D142,"inventaris en apparatuur",mip!V15:V142))</f>
        <v>0</v>
      </c>
      <c r="H24" s="876">
        <f>(SUMIF(mip!$D15:$D142,"inventaris en apparatuur",mip!W15:W142))</f>
        <v>0</v>
      </c>
      <c r="I24" s="876">
        <f>(SUMIF(mip!$D15:$D142,"inventaris en apparatuur",mip!X15:X142))</f>
        <v>0</v>
      </c>
      <c r="J24" s="876">
        <f>(SUMIF(mip!$D15:$D142,"inventaris en apparatuur",mip!Y15:Y142))</f>
        <v>0</v>
      </c>
      <c r="K24" s="345"/>
      <c r="L24" s="328"/>
    </row>
    <row r="25" spans="2:12" ht="12" customHeight="1" x14ac:dyDescent="0.2">
      <c r="B25" s="515"/>
      <c r="C25" s="517"/>
      <c r="D25" s="520" t="s">
        <v>258</v>
      </c>
      <c r="E25" s="264"/>
      <c r="F25" s="876">
        <f>(SUMIF(mip!$D15:$D142,"meubilair",mip!U15:U142))</f>
        <v>0</v>
      </c>
      <c r="G25" s="876">
        <f>(SUMIF(mip!$D15:$D142,"meubilair",mip!V15:V142))</f>
        <v>0</v>
      </c>
      <c r="H25" s="876">
        <f>(SUMIF(mip!$D15:$D142,"meubilair",mip!W15:W142))</f>
        <v>0</v>
      </c>
      <c r="I25" s="876">
        <f>(SUMIF(mip!$D15:$D142,"meubilair",mip!X15:X142))</f>
        <v>0</v>
      </c>
      <c r="J25" s="876">
        <f>(SUMIF(mip!$D15:$D142,"meubilair",mip!Y15:Y142))</f>
        <v>0</v>
      </c>
      <c r="K25" s="345"/>
      <c r="L25" s="328"/>
    </row>
    <row r="26" spans="2:12" ht="12" customHeight="1" x14ac:dyDescent="0.2">
      <c r="B26" s="515"/>
      <c r="C26" s="517"/>
      <c r="D26" s="520" t="s">
        <v>259</v>
      </c>
      <c r="E26" s="264"/>
      <c r="F26" s="876">
        <f>(SUMIF(mip!$D15:$D142,"ict",mip!U15:U142))</f>
        <v>0</v>
      </c>
      <c r="G26" s="876">
        <f>(SUMIF(mip!$D15:$D142,"ict",mip!V15:V142))</f>
        <v>0</v>
      </c>
      <c r="H26" s="876">
        <f>(SUMIF(mip!$D15:$D142,"ict",mip!W15:W142))</f>
        <v>0</v>
      </c>
      <c r="I26" s="876">
        <f>(SUMIF(mip!$D15:$D142,"ict",mip!X15:X142))</f>
        <v>0</v>
      </c>
      <c r="J26" s="876">
        <f>(SUMIF(mip!$D15:$D142,"ict",mip!Y15:Y142))</f>
        <v>0</v>
      </c>
      <c r="K26" s="345"/>
      <c r="L26" s="328"/>
    </row>
    <row r="27" spans="2:12" ht="12" customHeight="1" x14ac:dyDescent="0.2">
      <c r="B27" s="515"/>
      <c r="C27" s="517"/>
      <c r="D27" s="263" t="s">
        <v>58</v>
      </c>
      <c r="E27" s="264"/>
      <c r="F27" s="876">
        <f>(SUMIF(mip!$D15:$D142,"leermiddelen po",mip!U15:U142))</f>
        <v>0</v>
      </c>
      <c r="G27" s="876">
        <f>(SUMIF(mip!$D15:$D142,"leermiddelen po",mip!V15:V142))</f>
        <v>0</v>
      </c>
      <c r="H27" s="876">
        <f>(SUMIF(mip!$D15:$D142,"leermiddelen po",mip!W15:W142))</f>
        <v>0</v>
      </c>
      <c r="I27" s="876">
        <f>(SUMIF(mip!$D15:$D142,"leermiddelen po",mip!X15:X142))</f>
        <v>0</v>
      </c>
      <c r="J27" s="876">
        <f>(SUMIF(mip!$D15:$D142,"leermiddelen po",mip!Y15:Y142))</f>
        <v>0</v>
      </c>
      <c r="K27" s="345"/>
      <c r="L27" s="328"/>
    </row>
    <row r="28" spans="2:12" ht="12" customHeight="1" x14ac:dyDescent="0.2">
      <c r="B28" s="515"/>
      <c r="C28" s="517"/>
      <c r="D28" s="263" t="s">
        <v>51</v>
      </c>
      <c r="E28" s="264"/>
      <c r="F28" s="876">
        <f>(SUMIF(mip!$D15:$D142,"overige materiële vaste activa",mip!U15:U142))</f>
        <v>0</v>
      </c>
      <c r="G28" s="876">
        <f>(SUMIF(mip!$D15:$D142,"overige materiële vaste activa",mip!V15:V142))</f>
        <v>0</v>
      </c>
      <c r="H28" s="876">
        <f>(SUMIF(mip!$D15:$D142,"overige materiële vaste activa",mip!W15:W142))</f>
        <v>0</v>
      </c>
      <c r="I28" s="876">
        <f>(SUMIF(mip!$D15:$D142,"overige materiële vaste activa",mip!X15:X142))</f>
        <v>0</v>
      </c>
      <c r="J28" s="876">
        <f>(SUMIF(mip!$D15:$D142,"overige materiële vaste activa",mip!Y15:Y142))</f>
        <v>0</v>
      </c>
      <c r="K28" s="345"/>
      <c r="L28" s="328"/>
    </row>
    <row r="29" spans="2:12" ht="12" customHeight="1" x14ac:dyDescent="0.2">
      <c r="B29" s="515"/>
      <c r="C29" s="517"/>
      <c r="D29" s="340" t="s">
        <v>61</v>
      </c>
      <c r="E29" s="264"/>
      <c r="F29" s="888">
        <f>SUM(F23:F28)</f>
        <v>0</v>
      </c>
      <c r="G29" s="888">
        <f>SUM(G23:G28)</f>
        <v>0</v>
      </c>
      <c r="H29" s="888">
        <f>SUM(H23:H28)</f>
        <v>0</v>
      </c>
      <c r="I29" s="888">
        <f>SUM(I23:I28)</f>
        <v>0</v>
      </c>
      <c r="J29" s="888">
        <f>SUM(J23:J28)</f>
        <v>0</v>
      </c>
      <c r="K29" s="345"/>
      <c r="L29" s="328"/>
    </row>
    <row r="30" spans="2:12" ht="12" customHeight="1" x14ac:dyDescent="0.2">
      <c r="B30" s="515"/>
      <c r="C30" s="517"/>
      <c r="D30" s="263"/>
      <c r="E30" s="264"/>
      <c r="F30" s="264"/>
      <c r="G30" s="264"/>
      <c r="H30" s="264"/>
      <c r="I30" s="264"/>
      <c r="J30" s="264"/>
      <c r="K30" s="345"/>
      <c r="L30" s="328"/>
    </row>
    <row r="31" spans="2:12" ht="12" customHeight="1" x14ac:dyDescent="0.2">
      <c r="B31" s="170"/>
      <c r="C31" s="325"/>
      <c r="D31" s="325"/>
      <c r="E31" s="325"/>
      <c r="F31" s="325"/>
      <c r="G31" s="325"/>
      <c r="H31" s="325"/>
      <c r="I31" s="325"/>
      <c r="J31" s="325"/>
      <c r="K31" s="325"/>
      <c r="L31" s="328"/>
    </row>
    <row r="32" spans="2:12" ht="12" customHeight="1" x14ac:dyDescent="0.2">
      <c r="B32" s="170"/>
      <c r="C32" s="339"/>
      <c r="D32" s="263"/>
      <c r="E32" s="264"/>
      <c r="F32" s="264"/>
      <c r="G32" s="264"/>
      <c r="H32" s="522"/>
      <c r="I32" s="264"/>
      <c r="J32" s="264"/>
      <c r="K32" s="345"/>
      <c r="L32" s="328"/>
    </row>
    <row r="33" spans="2:12" ht="12" customHeight="1" x14ac:dyDescent="0.2">
      <c r="B33" s="515"/>
      <c r="C33" s="517"/>
      <c r="D33" s="749" t="s">
        <v>57</v>
      </c>
      <c r="E33" s="264"/>
      <c r="F33" s="264"/>
      <c r="G33" s="264"/>
      <c r="H33" s="264"/>
      <c r="I33" s="264"/>
      <c r="J33" s="264"/>
      <c r="K33" s="345"/>
      <c r="L33" s="328"/>
    </row>
    <row r="34" spans="2:12" ht="12" customHeight="1" x14ac:dyDescent="0.2">
      <c r="B34" s="515"/>
      <c r="C34" s="517"/>
      <c r="D34" s="263" t="s">
        <v>49</v>
      </c>
      <c r="E34" s="264"/>
      <c r="F34" s="887">
        <f>(SUMIF(mip!$D15:$D142,"gebouwen en terreinen",mip!O15:O142))</f>
        <v>0</v>
      </c>
      <c r="G34" s="886">
        <f>(SUMIF(mip!$D15:$D142,"gebouwen en terreinen",mip!P15:P142))</f>
        <v>0</v>
      </c>
      <c r="H34" s="886">
        <f>(SUMIF(mip!$D15:$D142,"gebouwen en terreinen",mip!Q15:Q142))</f>
        <v>0</v>
      </c>
      <c r="I34" s="886">
        <f>(SUMIF(mip!$D15:$D142,"gebouwen en terreinen",mip!R15:R142))</f>
        <v>0</v>
      </c>
      <c r="J34" s="886">
        <f>(SUMIF(mip!$D15:$D142,"gebouwen en terreinen",mip!S15:S142))</f>
        <v>0</v>
      </c>
      <c r="K34" s="345"/>
      <c r="L34" s="328"/>
    </row>
    <row r="35" spans="2:12" ht="12" customHeight="1" x14ac:dyDescent="0.2">
      <c r="B35" s="515"/>
      <c r="C35" s="517"/>
      <c r="D35" s="263" t="s">
        <v>50</v>
      </c>
      <c r="E35" s="264"/>
      <c r="F35" s="876">
        <f>(SUMIF(mip!$D15:$D142,"inventaris en apparatuur",mip!O15:O142))</f>
        <v>0</v>
      </c>
      <c r="G35" s="886">
        <f>(SUMIF(mip!$D15:$D142,"inventaris en apparatuur",mip!P15:P142))</f>
        <v>0</v>
      </c>
      <c r="H35" s="886">
        <f>(SUMIF(mip!$D15:$D142,"inventaris en apparatuur",mip!Q15:Q142))</f>
        <v>0</v>
      </c>
      <c r="I35" s="886">
        <f>(SUMIF(mip!$D15:$D142,"inventaris en apparatuur",mip!R15:R142))</f>
        <v>0</v>
      </c>
      <c r="J35" s="886">
        <f>(SUMIF(mip!$D15:$D142,"inventaris en apparatuur",mip!S15:S142))</f>
        <v>0</v>
      </c>
      <c r="K35" s="345"/>
      <c r="L35" s="328"/>
    </row>
    <row r="36" spans="2:12" ht="12" customHeight="1" x14ac:dyDescent="0.2">
      <c r="B36" s="515"/>
      <c r="C36" s="517"/>
      <c r="D36" s="520" t="s">
        <v>258</v>
      </c>
      <c r="E36" s="264"/>
      <c r="F36" s="876">
        <f>(SUMIF(mip!$D15:$D142,"meubilair",mip!O15:O142))</f>
        <v>0</v>
      </c>
      <c r="G36" s="886">
        <f>(SUMIF(mip!$D15:$D142,"meubilair",mip!P15:P142))</f>
        <v>0</v>
      </c>
      <c r="H36" s="886">
        <f>(SUMIF(mip!$D15:$D142,"meubilair",mip!Q15:Q142))</f>
        <v>0</v>
      </c>
      <c r="I36" s="886">
        <f>(SUMIF(mip!$D15:$D142,"meubilair",mip!R15:R142))</f>
        <v>0</v>
      </c>
      <c r="J36" s="886">
        <f>(SUMIF(mip!$D15:$D142,"meubilair",mip!S15:S142))</f>
        <v>0</v>
      </c>
      <c r="K36" s="345"/>
      <c r="L36" s="328"/>
    </row>
    <row r="37" spans="2:12" ht="12" customHeight="1" x14ac:dyDescent="0.2">
      <c r="B37" s="515"/>
      <c r="C37" s="517"/>
      <c r="D37" s="520" t="s">
        <v>259</v>
      </c>
      <c r="E37" s="264"/>
      <c r="F37" s="876">
        <f>(SUMIF(mip!$D15:$D142,"ict",mip!O15:O142))</f>
        <v>0</v>
      </c>
      <c r="G37" s="886">
        <f>(SUMIF(mip!$D15:$D142,"ict",mip!P15:P142))</f>
        <v>0</v>
      </c>
      <c r="H37" s="886">
        <f>(SUMIF(mip!$D15:$D142,"ict",mip!Q15:Q142))</f>
        <v>0</v>
      </c>
      <c r="I37" s="886">
        <f>(SUMIF(mip!$D15:$D142,"ict",mip!R15:R142))</f>
        <v>0</v>
      </c>
      <c r="J37" s="886">
        <f>(SUMIF(mip!$D15:$D142,"ict",mip!S15:S142))</f>
        <v>0</v>
      </c>
      <c r="K37" s="345"/>
      <c r="L37" s="328"/>
    </row>
    <row r="38" spans="2:12" ht="12" customHeight="1" x14ac:dyDescent="0.2">
      <c r="B38" s="515"/>
      <c r="C38" s="517"/>
      <c r="D38" s="263" t="s">
        <v>58</v>
      </c>
      <c r="E38" s="264"/>
      <c r="F38" s="876">
        <f>(SUMIF(mip!$D15:$D142,"leermiddelen po",mip!O15:O142))</f>
        <v>0</v>
      </c>
      <c r="G38" s="886">
        <f>(SUMIF(mip!$D15:$D142,"leermiddelen po",mip!P15:P142))</f>
        <v>0</v>
      </c>
      <c r="H38" s="886">
        <f>(SUMIF(mip!$D15:$D142,"leermiddelen po",mip!Q15:Q142))</f>
        <v>0</v>
      </c>
      <c r="I38" s="886">
        <f>(SUMIF(mip!$D15:$D142,"leermiddelen po",mip!R15:R142))</f>
        <v>0</v>
      </c>
      <c r="J38" s="886">
        <f>(SUMIF(mip!$D15:$D142,"leermiddelen po",mip!S15:S142))</f>
        <v>0</v>
      </c>
      <c r="K38" s="345"/>
      <c r="L38" s="328"/>
    </row>
    <row r="39" spans="2:12" ht="12" customHeight="1" x14ac:dyDescent="0.2">
      <c r="B39" s="515"/>
      <c r="C39" s="517"/>
      <c r="D39" s="263" t="s">
        <v>51</v>
      </c>
      <c r="E39" s="264"/>
      <c r="F39" s="876">
        <f>(SUMIF(mip!$D15:$D142,"overige materiële vaste activa",mip!O15:O142))</f>
        <v>0</v>
      </c>
      <c r="G39" s="886">
        <f>(SUMIF(mip!$D15:$D142,"overige materiële vaste activa",mip!P15:P142))</f>
        <v>0</v>
      </c>
      <c r="H39" s="886">
        <f>(SUMIF(mip!$D15:$D142,"overige materiële vaste activa",mip!Q15:Q142))</f>
        <v>0</v>
      </c>
      <c r="I39" s="886">
        <f>(SUMIF(mip!$D15:$D142,"overige materiële vaste activa",mip!R15:R142))</f>
        <v>0</v>
      </c>
      <c r="J39" s="886">
        <f>(SUMIF(mip!$D15:$D142,"overige materiële vaste activa",mip!S15:S142))</f>
        <v>0</v>
      </c>
      <c r="K39" s="345"/>
      <c r="L39" s="328"/>
    </row>
    <row r="40" spans="2:12" ht="12" hidden="1" customHeight="1" x14ac:dyDescent="0.2">
      <c r="B40" s="493"/>
      <c r="C40" s="523"/>
      <c r="D40" s="432"/>
      <c r="E40" s="524"/>
      <c r="F40" s="889">
        <f>SUM(F34:F39)</f>
        <v>0</v>
      </c>
      <c r="G40" s="889">
        <f>SUM(G34:G39)</f>
        <v>0</v>
      </c>
      <c r="H40" s="889">
        <f>SUM(H34:H39)</f>
        <v>0</v>
      </c>
      <c r="I40" s="889">
        <f>SUM(I34:I39)</f>
        <v>0</v>
      </c>
      <c r="J40" s="889">
        <f>SUM(J34:J39)</f>
        <v>0</v>
      </c>
      <c r="K40" s="525"/>
      <c r="L40" s="526"/>
    </row>
    <row r="41" spans="2:12" ht="12" hidden="1" customHeight="1" x14ac:dyDescent="0.2">
      <c r="B41" s="515"/>
      <c r="C41" s="517"/>
      <c r="D41" s="749" t="s">
        <v>472</v>
      </c>
      <c r="E41" s="264"/>
      <c r="F41" s="264"/>
      <c r="G41" s="264"/>
      <c r="H41" s="264"/>
      <c r="I41" s="264"/>
      <c r="J41" s="264"/>
      <c r="K41" s="345"/>
      <c r="L41" s="328"/>
    </row>
    <row r="42" spans="2:12" ht="12" hidden="1" customHeight="1" x14ac:dyDescent="0.2">
      <c r="B42" s="515"/>
      <c r="C42" s="517"/>
      <c r="D42" s="263" t="s">
        <v>49</v>
      </c>
      <c r="E42" s="264"/>
      <c r="F42" s="518">
        <v>0</v>
      </c>
      <c r="G42" s="503">
        <v>0</v>
      </c>
      <c r="H42" s="503">
        <v>0</v>
      </c>
      <c r="I42" s="503">
        <v>0</v>
      </c>
      <c r="J42" s="503">
        <v>0</v>
      </c>
      <c r="K42" s="345"/>
      <c r="L42" s="328"/>
    </row>
    <row r="43" spans="2:12" ht="12" hidden="1" customHeight="1" x14ac:dyDescent="0.2">
      <c r="B43" s="515"/>
      <c r="C43" s="517"/>
      <c r="D43" s="263" t="s">
        <v>50</v>
      </c>
      <c r="E43" s="264"/>
      <c r="F43" s="519">
        <v>0</v>
      </c>
      <c r="G43" s="503">
        <v>0</v>
      </c>
      <c r="H43" s="503">
        <v>0</v>
      </c>
      <c r="I43" s="503">
        <v>0</v>
      </c>
      <c r="J43" s="503">
        <v>0</v>
      </c>
      <c r="K43" s="345"/>
      <c r="L43" s="328"/>
    </row>
    <row r="44" spans="2:12" ht="12" hidden="1" customHeight="1" x14ac:dyDescent="0.2">
      <c r="B44" s="515"/>
      <c r="C44" s="517"/>
      <c r="D44" s="520" t="s">
        <v>258</v>
      </c>
      <c r="E44" s="264"/>
      <c r="F44" s="519">
        <v>0</v>
      </c>
      <c r="G44" s="503">
        <v>0</v>
      </c>
      <c r="H44" s="503">
        <v>0</v>
      </c>
      <c r="I44" s="503">
        <v>0</v>
      </c>
      <c r="J44" s="503">
        <v>0</v>
      </c>
      <c r="K44" s="345"/>
      <c r="L44" s="328"/>
    </row>
    <row r="45" spans="2:12" ht="12" hidden="1" customHeight="1" x14ac:dyDescent="0.2">
      <c r="B45" s="515"/>
      <c r="C45" s="517"/>
      <c r="D45" s="520" t="s">
        <v>259</v>
      </c>
      <c r="E45" s="264"/>
      <c r="F45" s="519">
        <v>0</v>
      </c>
      <c r="G45" s="503">
        <v>0</v>
      </c>
      <c r="H45" s="503">
        <v>0</v>
      </c>
      <c r="I45" s="503">
        <v>0</v>
      </c>
      <c r="J45" s="503">
        <v>0</v>
      </c>
      <c r="K45" s="345"/>
      <c r="L45" s="328"/>
    </row>
    <row r="46" spans="2:12" ht="12" hidden="1" customHeight="1" x14ac:dyDescent="0.2">
      <c r="B46" s="515"/>
      <c r="C46" s="517"/>
      <c r="D46" s="263" t="s">
        <v>58</v>
      </c>
      <c r="E46" s="264"/>
      <c r="F46" s="519">
        <v>0</v>
      </c>
      <c r="G46" s="503">
        <v>0</v>
      </c>
      <c r="H46" s="503">
        <v>0</v>
      </c>
      <c r="I46" s="503">
        <v>0</v>
      </c>
      <c r="J46" s="503">
        <v>0</v>
      </c>
      <c r="K46" s="345"/>
      <c r="L46" s="328"/>
    </row>
    <row r="47" spans="2:12" ht="12" hidden="1" customHeight="1" x14ac:dyDescent="0.2">
      <c r="B47" s="515"/>
      <c r="C47" s="517"/>
      <c r="D47" s="263" t="s">
        <v>51</v>
      </c>
      <c r="E47" s="264"/>
      <c r="F47" s="519">
        <v>0</v>
      </c>
      <c r="G47" s="503">
        <v>0</v>
      </c>
      <c r="H47" s="503">
        <v>0</v>
      </c>
      <c r="I47" s="503">
        <v>0</v>
      </c>
      <c r="J47" s="503">
        <v>0</v>
      </c>
      <c r="K47" s="345"/>
      <c r="L47" s="328"/>
    </row>
    <row r="48" spans="2:12" ht="12" hidden="1" customHeight="1" x14ac:dyDescent="0.2">
      <c r="B48" s="493"/>
      <c r="C48" s="523"/>
      <c r="D48" s="432"/>
      <c r="E48" s="524"/>
      <c r="F48" s="889">
        <f>SUM(F42:F47)</f>
        <v>0</v>
      </c>
      <c r="G48" s="889">
        <f>SUM(G42:G47)</f>
        <v>0</v>
      </c>
      <c r="H48" s="889">
        <f>SUM(H42:H47)</f>
        <v>0</v>
      </c>
      <c r="I48" s="889">
        <f>SUM(I42:I47)</f>
        <v>0</v>
      </c>
      <c r="J48" s="889">
        <f>SUM(J42:J47)</f>
        <v>0</v>
      </c>
      <c r="K48" s="525"/>
      <c r="L48" s="526"/>
    </row>
    <row r="49" spans="2:12" ht="12" hidden="1" customHeight="1" x14ac:dyDescent="0.2">
      <c r="B49" s="170"/>
      <c r="C49" s="339"/>
      <c r="D49" s="264"/>
      <c r="E49" s="264"/>
      <c r="F49" s="264"/>
      <c r="G49" s="264"/>
      <c r="H49" s="522"/>
      <c r="I49" s="264"/>
      <c r="J49" s="264"/>
      <c r="K49" s="345"/>
      <c r="L49" s="328"/>
    </row>
    <row r="50" spans="2:12" s="41" customFormat="1" ht="12" customHeight="1" x14ac:dyDescent="0.2">
      <c r="B50" s="394"/>
      <c r="C50" s="527"/>
      <c r="D50" s="528" t="s">
        <v>62</v>
      </c>
      <c r="E50" s="528"/>
      <c r="F50" s="890">
        <f>F40+F48</f>
        <v>0</v>
      </c>
      <c r="G50" s="890">
        <f>G40+G48</f>
        <v>0</v>
      </c>
      <c r="H50" s="890">
        <f>H40+H48</f>
        <v>0</v>
      </c>
      <c r="I50" s="890">
        <f>I40+I48</f>
        <v>0</v>
      </c>
      <c r="J50" s="890">
        <f>J40+J48</f>
        <v>0</v>
      </c>
      <c r="K50" s="529"/>
      <c r="L50" s="377"/>
    </row>
    <row r="51" spans="2:12" ht="12" customHeight="1" x14ac:dyDescent="0.2">
      <c r="B51" s="170"/>
      <c r="C51" s="339"/>
      <c r="D51" s="264"/>
      <c r="E51" s="264"/>
      <c r="F51" s="264"/>
      <c r="G51" s="264"/>
      <c r="H51" s="522"/>
      <c r="I51" s="264"/>
      <c r="J51" s="264"/>
      <c r="K51" s="345"/>
      <c r="L51" s="328"/>
    </row>
    <row r="52" spans="2:12" ht="12" customHeight="1" x14ac:dyDescent="0.2">
      <c r="B52" s="170"/>
      <c r="C52" s="325"/>
      <c r="D52" s="325"/>
      <c r="E52" s="325"/>
      <c r="F52" s="325"/>
      <c r="G52" s="325"/>
      <c r="H52" s="325"/>
      <c r="I52" s="325"/>
      <c r="J52" s="325"/>
      <c r="K52" s="325"/>
      <c r="L52" s="328"/>
    </row>
    <row r="53" spans="2:12" ht="12" customHeight="1" x14ac:dyDescent="0.2">
      <c r="B53" s="515"/>
      <c r="C53" s="517"/>
      <c r="D53" s="340"/>
      <c r="E53" s="264"/>
      <c r="F53" s="264"/>
      <c r="G53" s="264"/>
      <c r="H53" s="264"/>
      <c r="I53" s="264"/>
      <c r="J53" s="264"/>
      <c r="K53" s="345"/>
      <c r="L53" s="328"/>
    </row>
    <row r="54" spans="2:12" ht="12" customHeight="1" x14ac:dyDescent="0.2">
      <c r="B54" s="515"/>
      <c r="C54" s="517"/>
      <c r="D54" s="749" t="s">
        <v>271</v>
      </c>
      <c r="E54" s="264"/>
      <c r="F54" s="264"/>
      <c r="G54" s="264"/>
      <c r="H54" s="264"/>
      <c r="I54" s="264"/>
      <c r="J54" s="264"/>
      <c r="K54" s="345"/>
      <c r="L54" s="328"/>
    </row>
    <row r="55" spans="2:12" ht="12" customHeight="1" x14ac:dyDescent="0.2">
      <c r="B55" s="515"/>
      <c r="C55" s="517"/>
      <c r="D55" s="263" t="s">
        <v>49</v>
      </c>
      <c r="E55" s="264"/>
      <c r="F55" s="886">
        <f t="shared" ref="F55:J60" si="1">F12+F23-F34-F42</f>
        <v>0</v>
      </c>
      <c r="G55" s="886">
        <f t="shared" si="1"/>
        <v>0</v>
      </c>
      <c r="H55" s="886">
        <f t="shared" si="1"/>
        <v>0</v>
      </c>
      <c r="I55" s="886">
        <f t="shared" si="1"/>
        <v>0</v>
      </c>
      <c r="J55" s="886">
        <f t="shared" si="1"/>
        <v>0</v>
      </c>
      <c r="K55" s="345"/>
      <c r="L55" s="328"/>
    </row>
    <row r="56" spans="2:12" ht="12" customHeight="1" x14ac:dyDescent="0.2">
      <c r="B56" s="515"/>
      <c r="C56" s="517"/>
      <c r="D56" s="263" t="s">
        <v>50</v>
      </c>
      <c r="E56" s="264"/>
      <c r="F56" s="886">
        <f t="shared" si="1"/>
        <v>0</v>
      </c>
      <c r="G56" s="886">
        <f t="shared" si="1"/>
        <v>0</v>
      </c>
      <c r="H56" s="886">
        <f t="shared" si="1"/>
        <v>0</v>
      </c>
      <c r="I56" s="886">
        <f t="shared" si="1"/>
        <v>0</v>
      </c>
      <c r="J56" s="886">
        <f t="shared" si="1"/>
        <v>0</v>
      </c>
      <c r="K56" s="345"/>
      <c r="L56" s="328"/>
    </row>
    <row r="57" spans="2:12" ht="12" customHeight="1" x14ac:dyDescent="0.2">
      <c r="B57" s="515"/>
      <c r="C57" s="517"/>
      <c r="D57" s="520" t="s">
        <v>258</v>
      </c>
      <c r="E57" s="264"/>
      <c r="F57" s="886">
        <f t="shared" si="1"/>
        <v>0</v>
      </c>
      <c r="G57" s="886">
        <f t="shared" si="1"/>
        <v>0</v>
      </c>
      <c r="H57" s="886">
        <f t="shared" si="1"/>
        <v>0</v>
      </c>
      <c r="I57" s="886">
        <f t="shared" si="1"/>
        <v>0</v>
      </c>
      <c r="J57" s="886">
        <f t="shared" si="1"/>
        <v>0</v>
      </c>
      <c r="K57" s="345"/>
      <c r="L57" s="328"/>
    </row>
    <row r="58" spans="2:12" ht="12" customHeight="1" x14ac:dyDescent="0.2">
      <c r="B58" s="515"/>
      <c r="C58" s="517"/>
      <c r="D58" s="520" t="s">
        <v>259</v>
      </c>
      <c r="E58" s="264"/>
      <c r="F58" s="886">
        <f t="shared" si="1"/>
        <v>0</v>
      </c>
      <c r="G58" s="886">
        <f t="shared" si="1"/>
        <v>0</v>
      </c>
      <c r="H58" s="886">
        <f t="shared" si="1"/>
        <v>0</v>
      </c>
      <c r="I58" s="886">
        <f t="shared" si="1"/>
        <v>0</v>
      </c>
      <c r="J58" s="886">
        <f t="shared" si="1"/>
        <v>0</v>
      </c>
      <c r="K58" s="345"/>
      <c r="L58" s="328"/>
    </row>
    <row r="59" spans="2:12" ht="12" customHeight="1" x14ac:dyDescent="0.2">
      <c r="B59" s="515"/>
      <c r="C59" s="517"/>
      <c r="D59" s="263" t="s">
        <v>58</v>
      </c>
      <c r="E59" s="264"/>
      <c r="F59" s="886">
        <f t="shared" si="1"/>
        <v>0</v>
      </c>
      <c r="G59" s="886">
        <f t="shared" si="1"/>
        <v>0</v>
      </c>
      <c r="H59" s="886">
        <f t="shared" si="1"/>
        <v>0</v>
      </c>
      <c r="I59" s="886">
        <f t="shared" si="1"/>
        <v>0</v>
      </c>
      <c r="J59" s="886">
        <f t="shared" si="1"/>
        <v>0</v>
      </c>
      <c r="K59" s="345"/>
      <c r="L59" s="328"/>
    </row>
    <row r="60" spans="2:12" ht="12" customHeight="1" x14ac:dyDescent="0.2">
      <c r="B60" s="515"/>
      <c r="C60" s="517"/>
      <c r="D60" s="263" t="s">
        <v>51</v>
      </c>
      <c r="E60" s="264"/>
      <c r="F60" s="886">
        <f t="shared" si="1"/>
        <v>0</v>
      </c>
      <c r="G60" s="886">
        <f t="shared" si="1"/>
        <v>0</v>
      </c>
      <c r="H60" s="886">
        <f t="shared" si="1"/>
        <v>0</v>
      </c>
      <c r="I60" s="886">
        <f t="shared" si="1"/>
        <v>0</v>
      </c>
      <c r="J60" s="886">
        <f t="shared" si="1"/>
        <v>0</v>
      </c>
      <c r="K60" s="345"/>
      <c r="L60" s="328"/>
    </row>
    <row r="61" spans="2:12" ht="12" customHeight="1" x14ac:dyDescent="0.2">
      <c r="B61" s="530"/>
      <c r="C61" s="531"/>
      <c r="D61" s="340" t="s">
        <v>61</v>
      </c>
      <c r="E61" s="528"/>
      <c r="F61" s="890">
        <f>SUM(F55:F60)</f>
        <v>0</v>
      </c>
      <c r="G61" s="890">
        <f>SUM(G55:G60)</f>
        <v>0</v>
      </c>
      <c r="H61" s="890">
        <f>SUM(H55:H60)</f>
        <v>0</v>
      </c>
      <c r="I61" s="890">
        <f>SUM(I55:I60)</f>
        <v>0</v>
      </c>
      <c r="J61" s="890">
        <f>SUM(J55:J60)</f>
        <v>0</v>
      </c>
      <c r="K61" s="529"/>
      <c r="L61" s="377"/>
    </row>
    <row r="62" spans="2:12" ht="12" customHeight="1" x14ac:dyDescent="0.2">
      <c r="B62" s="170"/>
      <c r="C62" s="350"/>
      <c r="D62" s="352"/>
      <c r="E62" s="352"/>
      <c r="F62" s="352"/>
      <c r="G62" s="352"/>
      <c r="H62" s="352"/>
      <c r="I62" s="352"/>
      <c r="J62" s="352"/>
      <c r="K62" s="356"/>
      <c r="L62" s="328"/>
    </row>
    <row r="63" spans="2:12" ht="12" customHeight="1" x14ac:dyDescent="0.2">
      <c r="B63" s="170"/>
      <c r="C63" s="325"/>
      <c r="D63" s="325"/>
      <c r="E63" s="325"/>
      <c r="F63" s="325"/>
      <c r="G63" s="325"/>
      <c r="H63" s="325"/>
      <c r="I63" s="325"/>
      <c r="J63" s="325"/>
      <c r="K63" s="325"/>
      <c r="L63" s="328"/>
    </row>
    <row r="64" spans="2:12" ht="15" x14ac:dyDescent="0.25">
      <c r="B64" s="360"/>
      <c r="C64" s="361"/>
      <c r="D64" s="361"/>
      <c r="E64" s="361"/>
      <c r="F64" s="361"/>
      <c r="G64" s="361"/>
      <c r="H64" s="361"/>
      <c r="I64" s="361"/>
      <c r="J64" s="361"/>
      <c r="K64" s="367" t="s">
        <v>355</v>
      </c>
      <c r="L64" s="368"/>
    </row>
  </sheetData>
  <sheetProtection algorithmName="SHA-512" hashValue="63slc+FBTB2Mq1ssQbC9rNTWwU/oC6Nh5WNGmQgBHpERI1pfX5mgyqE0Jx0L/j45H+8U5hTnxRrYveGN/3MSXA==" saltValue="Ezah+D4oMiUa5qxvd6Oy9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5"/>
  <sheetViews>
    <sheetView zoomScale="85" zoomScaleNormal="85" workbookViewId="0">
      <selection activeCell="B2" sqref="B2"/>
    </sheetView>
  </sheetViews>
  <sheetFormatPr defaultColWidth="9.140625" defaultRowHeight="12.75" x14ac:dyDescent="0.2"/>
  <cols>
    <col min="1" max="1" width="3.7109375" style="169" customWidth="1"/>
    <col min="2" max="3" width="2.7109375" style="169" customWidth="1"/>
    <col min="4" max="4" width="36.28515625" style="169" customWidth="1"/>
    <col min="5" max="5" width="0.85546875" style="169" customWidth="1"/>
    <col min="6" max="6" width="35.85546875" style="169" customWidth="1"/>
    <col min="7" max="7" width="0.85546875" style="169" customWidth="1"/>
    <col min="8" max="8" width="11" style="169" customWidth="1"/>
    <col min="9" max="9" width="0.85546875" style="169" customWidth="1"/>
    <col min="10" max="10" width="25.7109375" style="169" customWidth="1"/>
    <col min="11" max="12" width="8.7109375" style="169" customWidth="1"/>
    <col min="13" max="13" width="10.7109375" style="645" customWidth="1"/>
    <col min="14" max="14" width="0.85546875" style="169" customWidth="1"/>
    <col min="15" max="15" width="25.7109375" style="169" customWidth="1"/>
    <col min="16" max="16" width="10.7109375" style="646" customWidth="1"/>
    <col min="17" max="17" width="0.85546875" style="169" customWidth="1"/>
    <col min="18" max="18" width="25.7109375" style="169" customWidth="1"/>
    <col min="19" max="19" width="10.7109375" style="169" customWidth="1"/>
    <col min="20" max="20" width="2.7109375" style="169" customWidth="1"/>
    <col min="21" max="21" width="10.7109375" style="169" customWidth="1"/>
    <col min="22" max="23" width="2.7109375" style="169" customWidth="1"/>
    <col min="24" max="24" width="15.42578125" style="169" customWidth="1"/>
    <col min="25" max="26" width="5.7109375" style="169" customWidth="1"/>
    <col min="27" max="16384" width="9.140625" style="169"/>
  </cols>
  <sheetData>
    <row r="2" spans="2:24" x14ac:dyDescent="0.2">
      <c r="B2" s="320"/>
      <c r="C2" s="321"/>
      <c r="D2" s="321"/>
      <c r="E2" s="321"/>
      <c r="F2" s="321"/>
      <c r="G2" s="321"/>
      <c r="H2" s="321"/>
      <c r="I2" s="321"/>
      <c r="J2" s="321"/>
      <c r="K2" s="321"/>
      <c r="L2" s="321"/>
      <c r="M2" s="647"/>
      <c r="N2" s="321"/>
      <c r="O2" s="321"/>
      <c r="P2" s="648"/>
      <c r="Q2" s="321"/>
      <c r="R2" s="321"/>
      <c r="S2" s="321"/>
      <c r="T2" s="321"/>
      <c r="U2" s="321"/>
      <c r="V2" s="321"/>
      <c r="W2" s="324"/>
    </row>
    <row r="3" spans="2:24" x14ac:dyDescent="0.2">
      <c r="B3" s="170"/>
      <c r="C3" s="325"/>
      <c r="D3" s="325"/>
      <c r="E3" s="325"/>
      <c r="F3" s="325"/>
      <c r="G3" s="325"/>
      <c r="H3" s="325"/>
      <c r="I3" s="325"/>
      <c r="J3" s="325"/>
      <c r="K3" s="325"/>
      <c r="L3" s="325"/>
      <c r="M3" s="649"/>
      <c r="N3" s="325"/>
      <c r="O3" s="325"/>
      <c r="P3" s="650"/>
      <c r="Q3" s="325"/>
      <c r="R3" s="325"/>
      <c r="S3" s="325"/>
      <c r="T3" s="325"/>
      <c r="U3" s="325"/>
      <c r="V3" s="325"/>
      <c r="W3" s="328"/>
    </row>
    <row r="4" spans="2:24" s="178" customFormat="1" ht="18.75" x14ac:dyDescent="0.3">
      <c r="B4" s="280"/>
      <c r="C4" s="279" t="s">
        <v>450</v>
      </c>
      <c r="D4" s="279"/>
      <c r="E4" s="187"/>
      <c r="F4" s="624"/>
      <c r="G4" s="187"/>
      <c r="H4" s="187"/>
      <c r="I4" s="187"/>
      <c r="J4" s="187"/>
      <c r="K4" s="187"/>
      <c r="L4" s="187"/>
      <c r="M4" s="651"/>
      <c r="N4" s="187"/>
      <c r="O4" s="187"/>
      <c r="P4" s="652"/>
      <c r="Q4" s="187"/>
      <c r="R4" s="187"/>
      <c r="S4" s="187"/>
      <c r="T4" s="187"/>
      <c r="U4" s="187"/>
      <c r="V4" s="187"/>
      <c r="W4" s="313"/>
    </row>
    <row r="5" spans="2:24" ht="18.75" x14ac:dyDescent="0.3">
      <c r="B5" s="101"/>
      <c r="C5" s="102" t="str">
        <f>geg!C5</f>
        <v>Voorbeeld SBO</v>
      </c>
      <c r="D5" s="318"/>
      <c r="E5" s="325"/>
      <c r="F5" s="625"/>
      <c r="G5" s="325"/>
      <c r="H5" s="325"/>
      <c r="I5" s="325"/>
      <c r="J5" s="325"/>
      <c r="K5" s="325"/>
      <c r="L5" s="325"/>
      <c r="M5" s="649"/>
      <c r="N5" s="325"/>
      <c r="O5" s="325"/>
      <c r="P5" s="650"/>
      <c r="Q5" s="325"/>
      <c r="R5" s="325"/>
      <c r="S5" s="325"/>
      <c r="T5" s="325"/>
      <c r="U5" s="325"/>
      <c r="V5" s="325"/>
      <c r="W5" s="328"/>
    </row>
    <row r="6" spans="2:24" x14ac:dyDescent="0.2">
      <c r="B6" s="170"/>
      <c r="C6" s="325"/>
      <c r="D6" s="325"/>
      <c r="E6" s="325"/>
      <c r="F6" s="325"/>
      <c r="G6" s="325"/>
      <c r="H6" s="325"/>
      <c r="I6" s="325"/>
      <c r="J6" s="325"/>
      <c r="K6" s="325"/>
      <c r="L6" s="325"/>
      <c r="M6" s="649"/>
      <c r="N6" s="325"/>
      <c r="O6" s="325"/>
      <c r="P6" s="650"/>
      <c r="Q6" s="325"/>
      <c r="R6" s="325"/>
      <c r="S6" s="325"/>
      <c r="T6" s="325"/>
      <c r="U6" s="325"/>
      <c r="V6" s="325"/>
      <c r="W6" s="328"/>
    </row>
    <row r="7" spans="2:24" x14ac:dyDescent="0.2">
      <c r="B7" s="170"/>
      <c r="C7" s="325"/>
      <c r="D7" s="325"/>
      <c r="E7" s="325"/>
      <c r="F7" s="325"/>
      <c r="G7" s="325"/>
      <c r="H7" s="325"/>
      <c r="I7" s="325"/>
      <c r="J7" s="325"/>
      <c r="K7" s="325"/>
      <c r="L7" s="325"/>
      <c r="M7" s="649"/>
      <c r="N7" s="325"/>
      <c r="O7" s="325"/>
      <c r="P7" s="650"/>
      <c r="Q7" s="325"/>
      <c r="R7" s="325"/>
      <c r="S7" s="325"/>
      <c r="T7" s="325"/>
      <c r="U7" s="325"/>
      <c r="V7" s="325"/>
      <c r="W7" s="328"/>
    </row>
    <row r="8" spans="2:24" x14ac:dyDescent="0.2">
      <c r="B8" s="170"/>
      <c r="C8" s="325"/>
      <c r="D8" s="325"/>
      <c r="E8" s="543"/>
      <c r="F8" s="325"/>
      <c r="G8" s="543"/>
      <c r="H8" s="543"/>
      <c r="I8" s="543"/>
      <c r="J8" s="325"/>
      <c r="K8" s="325"/>
      <c r="L8" s="325"/>
      <c r="M8" s="649"/>
      <c r="N8" s="543"/>
      <c r="O8" s="325"/>
      <c r="P8" s="650"/>
      <c r="Q8" s="543"/>
      <c r="R8" s="325"/>
      <c r="S8" s="325"/>
      <c r="T8" s="543"/>
      <c r="U8" s="325"/>
      <c r="V8" s="543"/>
      <c r="W8" s="544"/>
      <c r="X8" s="626"/>
    </row>
    <row r="9" spans="2:24" x14ac:dyDescent="0.2">
      <c r="B9" s="170"/>
      <c r="C9" s="325"/>
      <c r="D9" s="325"/>
      <c r="E9" s="543"/>
      <c r="F9" s="325"/>
      <c r="G9" s="543"/>
      <c r="H9" s="543"/>
      <c r="I9" s="543"/>
      <c r="J9" s="325"/>
      <c r="K9" s="325"/>
      <c r="L9" s="325"/>
      <c r="M9" s="649"/>
      <c r="N9" s="543"/>
      <c r="O9" s="325"/>
      <c r="P9" s="650"/>
      <c r="Q9" s="543"/>
      <c r="R9" s="325"/>
      <c r="S9" s="325"/>
      <c r="T9" s="543"/>
      <c r="U9" s="325"/>
      <c r="V9" s="543"/>
      <c r="W9" s="544"/>
      <c r="X9" s="626"/>
    </row>
    <row r="10" spans="2:24" x14ac:dyDescent="0.2">
      <c r="B10" s="170"/>
      <c r="C10" s="171"/>
      <c r="D10" s="334"/>
      <c r="E10" s="546"/>
      <c r="F10" s="334"/>
      <c r="G10" s="546"/>
      <c r="H10" s="546"/>
      <c r="I10" s="546"/>
      <c r="J10" s="334"/>
      <c r="K10" s="334"/>
      <c r="L10" s="334"/>
      <c r="M10" s="653"/>
      <c r="N10" s="546"/>
      <c r="O10" s="334"/>
      <c r="P10" s="654"/>
      <c r="Q10" s="546"/>
      <c r="R10" s="336"/>
      <c r="S10" s="334"/>
      <c r="T10" s="546"/>
      <c r="U10" s="336"/>
      <c r="V10" s="546"/>
      <c r="W10" s="544"/>
      <c r="X10" s="626"/>
    </row>
    <row r="11" spans="2:24" x14ac:dyDescent="0.2">
      <c r="B11" s="170"/>
      <c r="C11" s="171"/>
      <c r="D11" s="319" t="s">
        <v>418</v>
      </c>
      <c r="E11" s="546"/>
      <c r="G11" s="546"/>
      <c r="H11" s="626"/>
      <c r="I11" s="626"/>
      <c r="J11" s="655" t="s">
        <v>437</v>
      </c>
      <c r="K11" s="499"/>
      <c r="L11" s="383"/>
      <c r="M11" s="656"/>
      <c r="N11" s="657"/>
      <c r="O11" s="658" t="s">
        <v>438</v>
      </c>
      <c r="P11" s="659"/>
      <c r="Q11" s="657"/>
      <c r="R11" s="660" t="s">
        <v>423</v>
      </c>
      <c r="T11" s="657"/>
      <c r="U11" s="661" t="s">
        <v>439</v>
      </c>
      <c r="V11" s="546"/>
      <c r="W11" s="544"/>
      <c r="X11" s="626"/>
    </row>
    <row r="12" spans="2:24" x14ac:dyDescent="0.2">
      <c r="B12" s="170"/>
      <c r="C12" s="171"/>
      <c r="D12" s="628" t="s">
        <v>419</v>
      </c>
      <c r="E12" s="546"/>
      <c r="F12" s="629" t="s">
        <v>420</v>
      </c>
      <c r="G12" s="546"/>
      <c r="H12" s="532" t="s">
        <v>421</v>
      </c>
      <c r="I12" s="626"/>
      <c r="J12" s="629" t="s">
        <v>422</v>
      </c>
      <c r="K12" s="662" t="s">
        <v>134</v>
      </c>
      <c r="L12" s="532" t="s">
        <v>440</v>
      </c>
      <c r="M12" s="663" t="s">
        <v>441</v>
      </c>
      <c r="N12" s="664"/>
      <c r="O12" s="629" t="s">
        <v>422</v>
      </c>
      <c r="P12" s="665" t="s">
        <v>441</v>
      </c>
      <c r="Q12" s="664"/>
      <c r="R12" s="629" t="s">
        <v>422</v>
      </c>
      <c r="S12" s="532" t="s">
        <v>441</v>
      </c>
      <c r="T12" s="664"/>
      <c r="U12" s="532"/>
      <c r="V12" s="546"/>
      <c r="W12" s="544"/>
      <c r="X12" s="626"/>
    </row>
    <row r="13" spans="2:24" x14ac:dyDescent="0.2">
      <c r="B13" s="170"/>
      <c r="C13" s="339"/>
      <c r="D13" s="627"/>
      <c r="E13" s="345"/>
      <c r="F13" s="627"/>
      <c r="G13" s="345"/>
      <c r="H13" s="666"/>
      <c r="I13" s="345"/>
      <c r="J13" s="627"/>
      <c r="K13" s="667" t="s">
        <v>126</v>
      </c>
      <c r="L13" s="668">
        <v>1</v>
      </c>
      <c r="M13" s="669">
        <f>(IF(L13="",0,(VLOOKUP(K13,tab!$E$38:$F$80,2,FALSE))*geg!$F$52))</f>
        <v>65000</v>
      </c>
      <c r="N13" s="345"/>
      <c r="O13" s="627"/>
      <c r="P13" s="670">
        <v>0</v>
      </c>
      <c r="Q13" s="345"/>
      <c r="R13" s="630"/>
      <c r="S13" s="670">
        <v>0</v>
      </c>
      <c r="T13" s="345"/>
      <c r="U13" s="671">
        <f>M13+P13+S13</f>
        <v>65000</v>
      </c>
      <c r="V13" s="345"/>
      <c r="W13" s="328"/>
    </row>
    <row r="14" spans="2:24" x14ac:dyDescent="0.2">
      <c r="B14" s="170"/>
      <c r="C14" s="350"/>
      <c r="D14" s="627"/>
      <c r="E14" s="356"/>
      <c r="F14" s="627"/>
      <c r="G14" s="356"/>
      <c r="H14" s="672"/>
      <c r="I14" s="356"/>
      <c r="J14" s="627"/>
      <c r="K14" s="667"/>
      <c r="L14" s="668"/>
      <c r="M14" s="669">
        <f>(IF(L14="",0,(VLOOKUP(K14,tab!$E$38:$F$80,2,FALSE))*geg!$F$52))</f>
        <v>0</v>
      </c>
      <c r="N14" s="356"/>
      <c r="O14" s="627"/>
      <c r="P14" s="670">
        <v>0</v>
      </c>
      <c r="Q14" s="356"/>
      <c r="R14" s="631"/>
      <c r="S14" s="670">
        <v>0</v>
      </c>
      <c r="T14" s="356"/>
      <c r="U14" s="671">
        <f t="shared" ref="U14:U19" si="0">M14+P14+S14</f>
        <v>0</v>
      </c>
      <c r="V14" s="356"/>
      <c r="W14" s="328"/>
    </row>
    <row r="15" spans="2:24" x14ac:dyDescent="0.2">
      <c r="B15" s="170"/>
      <c r="C15" s="350"/>
      <c r="D15" s="627"/>
      <c r="E15" s="356"/>
      <c r="F15" s="627"/>
      <c r="G15" s="356"/>
      <c r="H15" s="672"/>
      <c r="I15" s="356"/>
      <c r="J15" s="627"/>
      <c r="K15" s="667"/>
      <c r="L15" s="668"/>
      <c r="M15" s="669">
        <f>(IF(L15="",0,(VLOOKUP(K15,tab!$E$38:$F$80,2,FALSE))*geg!$F$52))</f>
        <v>0</v>
      </c>
      <c r="N15" s="356"/>
      <c r="O15" s="627"/>
      <c r="P15" s="670">
        <v>0</v>
      </c>
      <c r="Q15" s="356"/>
      <c r="R15" s="631"/>
      <c r="S15" s="670">
        <v>0</v>
      </c>
      <c r="T15" s="356"/>
      <c r="U15" s="671">
        <f t="shared" si="0"/>
        <v>0</v>
      </c>
      <c r="V15" s="356"/>
      <c r="W15" s="328"/>
    </row>
    <row r="16" spans="2:24" x14ac:dyDescent="0.2">
      <c r="B16" s="170"/>
      <c r="C16" s="350"/>
      <c r="D16" s="627"/>
      <c r="E16" s="356"/>
      <c r="F16" s="627"/>
      <c r="G16" s="356"/>
      <c r="H16" s="672"/>
      <c r="I16" s="356"/>
      <c r="J16" s="627"/>
      <c r="K16" s="667"/>
      <c r="L16" s="668"/>
      <c r="M16" s="669">
        <f>(IF(L16="",0,(VLOOKUP(K16,tab!$E$38:$F$80,2,FALSE))*geg!$F$52))</f>
        <v>0</v>
      </c>
      <c r="N16" s="356"/>
      <c r="O16" s="627"/>
      <c r="P16" s="670">
        <v>0</v>
      </c>
      <c r="Q16" s="356"/>
      <c r="R16" s="631"/>
      <c r="S16" s="670">
        <v>0</v>
      </c>
      <c r="T16" s="356"/>
      <c r="U16" s="671">
        <f t="shared" si="0"/>
        <v>0</v>
      </c>
      <c r="V16" s="356"/>
      <c r="W16" s="328"/>
    </row>
    <row r="17" spans="2:24" x14ac:dyDescent="0.2">
      <c r="B17" s="170"/>
      <c r="C17" s="350"/>
      <c r="D17" s="627"/>
      <c r="E17" s="356"/>
      <c r="F17" s="627"/>
      <c r="G17" s="356"/>
      <c r="H17" s="672"/>
      <c r="I17" s="356"/>
      <c r="J17" s="627"/>
      <c r="K17" s="667"/>
      <c r="L17" s="668"/>
      <c r="M17" s="669">
        <f>(IF(L17="",0,(VLOOKUP(K17,tab!$E$38:$F$80,2,FALSE))*geg!$F$52))</f>
        <v>0</v>
      </c>
      <c r="N17" s="356"/>
      <c r="O17" s="627"/>
      <c r="P17" s="670">
        <v>0</v>
      </c>
      <c r="Q17" s="356"/>
      <c r="R17" s="631"/>
      <c r="S17" s="670">
        <v>0</v>
      </c>
      <c r="T17" s="356"/>
      <c r="U17" s="671">
        <f t="shared" si="0"/>
        <v>0</v>
      </c>
      <c r="V17" s="356"/>
      <c r="W17" s="328"/>
    </row>
    <row r="18" spans="2:24" x14ac:dyDescent="0.2">
      <c r="B18" s="170"/>
      <c r="C18" s="350"/>
      <c r="D18" s="627"/>
      <c r="E18" s="356"/>
      <c r="F18" s="627"/>
      <c r="G18" s="356"/>
      <c r="H18" s="672"/>
      <c r="I18" s="356"/>
      <c r="J18" s="627"/>
      <c r="K18" s="667"/>
      <c r="L18" s="668"/>
      <c r="M18" s="669">
        <f>(IF(L18="",0,(VLOOKUP(K18,tab!$E$38:$F$80,2,FALSE))*geg!$F$52))</f>
        <v>0</v>
      </c>
      <c r="N18" s="356"/>
      <c r="O18" s="627"/>
      <c r="P18" s="670">
        <v>0</v>
      </c>
      <c r="Q18" s="356"/>
      <c r="R18" s="631"/>
      <c r="S18" s="670">
        <v>0</v>
      </c>
      <c r="T18" s="356"/>
      <c r="U18" s="671">
        <f t="shared" si="0"/>
        <v>0</v>
      </c>
      <c r="V18" s="356"/>
      <c r="W18" s="328"/>
    </row>
    <row r="19" spans="2:24" x14ac:dyDescent="0.2">
      <c r="B19" s="170"/>
      <c r="C19" s="673"/>
      <c r="D19" s="632"/>
      <c r="E19" s="673"/>
      <c r="F19" s="632"/>
      <c r="G19" s="673"/>
      <c r="H19" s="673"/>
      <c r="I19" s="673"/>
      <c r="J19" s="632"/>
      <c r="K19" s="632"/>
      <c r="L19" s="632"/>
      <c r="M19" s="674">
        <f>SUM(M13:M18)</f>
        <v>65000</v>
      </c>
      <c r="N19" s="673"/>
      <c r="O19" s="632"/>
      <c r="P19" s="633">
        <f>SUM(P13:P18)</f>
        <v>0</v>
      </c>
      <c r="Q19" s="673"/>
      <c r="R19" s="632"/>
      <c r="S19" s="633">
        <f>SUM(S13:S18)</f>
        <v>0</v>
      </c>
      <c r="T19" s="673"/>
      <c r="U19" s="675">
        <f t="shared" si="0"/>
        <v>65000</v>
      </c>
      <c r="V19" s="673"/>
      <c r="W19" s="328"/>
    </row>
    <row r="20" spans="2:24" x14ac:dyDescent="0.2">
      <c r="B20" s="170"/>
      <c r="E20" s="500"/>
      <c r="F20" s="500"/>
      <c r="G20" s="500"/>
      <c r="H20" s="500"/>
      <c r="I20" s="500"/>
      <c r="J20" s="500"/>
      <c r="K20" s="500"/>
      <c r="L20" s="500"/>
      <c r="M20" s="676"/>
      <c r="N20" s="500"/>
      <c r="O20" s="500"/>
      <c r="P20" s="677"/>
      <c r="Q20" s="500"/>
      <c r="R20" s="500"/>
      <c r="S20" s="500"/>
      <c r="T20" s="500"/>
      <c r="U20" s="500"/>
      <c r="V20" s="500"/>
      <c r="W20" s="328"/>
    </row>
    <row r="21" spans="2:24" x14ac:dyDescent="0.2">
      <c r="B21" s="170"/>
      <c r="C21" s="325"/>
      <c r="D21" s="325"/>
      <c r="E21" s="625"/>
      <c r="F21" s="625"/>
      <c r="G21" s="625"/>
      <c r="H21" s="625"/>
      <c r="I21" s="625"/>
      <c r="J21" s="625"/>
      <c r="K21" s="625"/>
      <c r="L21" s="625"/>
      <c r="M21" s="678"/>
      <c r="N21" s="625"/>
      <c r="O21" s="625"/>
      <c r="P21" s="679"/>
      <c r="Q21" s="625"/>
      <c r="R21" s="625"/>
      <c r="S21" s="625"/>
      <c r="T21" s="625"/>
      <c r="U21" s="625"/>
      <c r="V21" s="625"/>
      <c r="W21" s="328"/>
    </row>
    <row r="22" spans="2:24" ht="12" customHeight="1" x14ac:dyDescent="0.2">
      <c r="B22" s="170"/>
      <c r="C22" s="171"/>
      <c r="D22" s="334"/>
      <c r="E22" s="546"/>
      <c r="F22" s="334"/>
      <c r="G22" s="546"/>
      <c r="H22" s="546"/>
      <c r="I22" s="546"/>
      <c r="J22" s="334"/>
      <c r="K22" s="334"/>
      <c r="L22" s="334"/>
      <c r="M22" s="653"/>
      <c r="N22" s="546"/>
      <c r="O22" s="334"/>
      <c r="P22" s="654"/>
      <c r="Q22" s="546"/>
      <c r="R22" s="336"/>
      <c r="S22" s="334"/>
      <c r="T22" s="546"/>
      <c r="U22" s="336"/>
      <c r="V22" s="546"/>
      <c r="W22" s="328"/>
    </row>
    <row r="23" spans="2:24" ht="12" customHeight="1" x14ac:dyDescent="0.2">
      <c r="B23" s="170"/>
      <c r="C23" s="171"/>
      <c r="D23" s="319" t="s">
        <v>424</v>
      </c>
      <c r="E23" s="546"/>
      <c r="G23" s="546"/>
      <c r="H23" s="626"/>
      <c r="I23" s="626"/>
      <c r="J23" s="655" t="s">
        <v>437</v>
      </c>
      <c r="K23" s="499"/>
      <c r="L23" s="383"/>
      <c r="M23" s="656"/>
      <c r="N23" s="657"/>
      <c r="O23" s="658" t="s">
        <v>438</v>
      </c>
      <c r="P23" s="659"/>
      <c r="Q23" s="657"/>
      <c r="R23" s="660" t="s">
        <v>423</v>
      </c>
      <c r="T23" s="657"/>
      <c r="U23" s="661" t="s">
        <v>439</v>
      </c>
      <c r="V23" s="546"/>
      <c r="W23" s="328"/>
    </row>
    <row r="24" spans="2:24" x14ac:dyDescent="0.2">
      <c r="B24" s="170"/>
      <c r="C24" s="171"/>
      <c r="D24" s="628" t="s">
        <v>419</v>
      </c>
      <c r="E24" s="546"/>
      <c r="F24" s="629" t="s">
        <v>420</v>
      </c>
      <c r="G24" s="546"/>
      <c r="H24" s="532" t="s">
        <v>421</v>
      </c>
      <c r="I24" s="626"/>
      <c r="J24" s="629" t="s">
        <v>422</v>
      </c>
      <c r="K24" s="662" t="s">
        <v>134</v>
      </c>
      <c r="L24" s="532" t="s">
        <v>440</v>
      </c>
      <c r="M24" s="663" t="s">
        <v>439</v>
      </c>
      <c r="N24" s="664"/>
      <c r="O24" s="629" t="s">
        <v>422</v>
      </c>
      <c r="P24" s="665" t="s">
        <v>439</v>
      </c>
      <c r="Q24" s="664"/>
      <c r="R24" s="629" t="s">
        <v>422</v>
      </c>
      <c r="S24" s="532" t="s">
        <v>439</v>
      </c>
      <c r="T24" s="664"/>
      <c r="U24" s="532"/>
      <c r="V24" s="546"/>
      <c r="W24" s="544"/>
      <c r="X24" s="626"/>
    </row>
    <row r="25" spans="2:24" x14ac:dyDescent="0.2">
      <c r="B25" s="170"/>
      <c r="C25" s="339"/>
      <c r="D25" s="627"/>
      <c r="E25" s="345"/>
      <c r="F25" s="627"/>
      <c r="G25" s="345"/>
      <c r="H25" s="666"/>
      <c r="I25" s="345"/>
      <c r="J25" s="627"/>
      <c r="K25" s="667"/>
      <c r="L25" s="668"/>
      <c r="M25" s="669">
        <f>(IF(L25="",0,(VLOOKUP(K25,tab!$E$38:$F$80,2,FALSE))*geg!$F$52))</f>
        <v>0</v>
      </c>
      <c r="N25" s="345"/>
      <c r="O25" s="627"/>
      <c r="P25" s="670">
        <v>0</v>
      </c>
      <c r="Q25" s="345"/>
      <c r="R25" s="630"/>
      <c r="S25" s="670">
        <v>0</v>
      </c>
      <c r="T25" s="345"/>
      <c r="U25" s="671">
        <f t="shared" ref="U25:U31" si="1">M25+P25+S25</f>
        <v>0</v>
      </c>
      <c r="V25" s="345"/>
      <c r="W25" s="328"/>
    </row>
    <row r="26" spans="2:24" x14ac:dyDescent="0.2">
      <c r="B26" s="170"/>
      <c r="C26" s="350"/>
      <c r="D26" s="627"/>
      <c r="E26" s="356"/>
      <c r="F26" s="627"/>
      <c r="G26" s="356"/>
      <c r="H26" s="672"/>
      <c r="I26" s="356"/>
      <c r="J26" s="627"/>
      <c r="K26" s="667"/>
      <c r="L26" s="668"/>
      <c r="M26" s="669">
        <f>(IF(L26="",0,(VLOOKUP(K26,tab!$E$38:$F$80,2,FALSE))*geg!$F$52))</f>
        <v>0</v>
      </c>
      <c r="N26" s="356"/>
      <c r="O26" s="627"/>
      <c r="P26" s="670">
        <v>0</v>
      </c>
      <c r="Q26" s="356"/>
      <c r="R26" s="631"/>
      <c r="S26" s="670">
        <v>0</v>
      </c>
      <c r="T26" s="356"/>
      <c r="U26" s="671">
        <f t="shared" si="1"/>
        <v>0</v>
      </c>
      <c r="V26" s="356"/>
      <c r="W26" s="328"/>
    </row>
    <row r="27" spans="2:24" x14ac:dyDescent="0.2">
      <c r="B27" s="170"/>
      <c r="C27" s="350"/>
      <c r="D27" s="627"/>
      <c r="E27" s="356"/>
      <c r="F27" s="627"/>
      <c r="G27" s="356"/>
      <c r="H27" s="672"/>
      <c r="I27" s="356"/>
      <c r="J27" s="627"/>
      <c r="K27" s="667"/>
      <c r="L27" s="668"/>
      <c r="M27" s="669">
        <f>(IF(L27="",0,(VLOOKUP(K27,tab!$E$38:$F$80,2,FALSE))*geg!$F$52))</f>
        <v>0</v>
      </c>
      <c r="N27" s="356"/>
      <c r="O27" s="627"/>
      <c r="P27" s="670">
        <v>0</v>
      </c>
      <c r="Q27" s="356"/>
      <c r="R27" s="631"/>
      <c r="S27" s="670">
        <v>0</v>
      </c>
      <c r="T27" s="356"/>
      <c r="U27" s="671">
        <f t="shared" si="1"/>
        <v>0</v>
      </c>
      <c r="V27" s="356"/>
      <c r="W27" s="328"/>
    </row>
    <row r="28" spans="2:24" x14ac:dyDescent="0.2">
      <c r="B28" s="170"/>
      <c r="C28" s="350"/>
      <c r="D28" s="627"/>
      <c r="E28" s="356"/>
      <c r="F28" s="627"/>
      <c r="G28" s="356"/>
      <c r="H28" s="672"/>
      <c r="I28" s="356"/>
      <c r="J28" s="627"/>
      <c r="K28" s="667"/>
      <c r="L28" s="668"/>
      <c r="M28" s="669">
        <f>(IF(L28="",0,(VLOOKUP(K28,tab!$E$38:$F$80,2,FALSE))*geg!$F$52))</f>
        <v>0</v>
      </c>
      <c r="N28" s="356"/>
      <c r="O28" s="627"/>
      <c r="P28" s="670">
        <v>0</v>
      </c>
      <c r="Q28" s="356"/>
      <c r="R28" s="631"/>
      <c r="S28" s="670">
        <v>0</v>
      </c>
      <c r="T28" s="356"/>
      <c r="U28" s="671">
        <f t="shared" si="1"/>
        <v>0</v>
      </c>
      <c r="V28" s="356"/>
      <c r="W28" s="328"/>
    </row>
    <row r="29" spans="2:24" x14ac:dyDescent="0.2">
      <c r="B29" s="170"/>
      <c r="C29" s="350"/>
      <c r="D29" s="627"/>
      <c r="E29" s="356"/>
      <c r="F29" s="627"/>
      <c r="G29" s="356"/>
      <c r="H29" s="672"/>
      <c r="I29" s="356"/>
      <c r="J29" s="627"/>
      <c r="K29" s="667"/>
      <c r="L29" s="668"/>
      <c r="M29" s="669">
        <f>(IF(L29="",0,(VLOOKUP(K29,tab!$E$38:$F$80,2,FALSE))*geg!$F$52))</f>
        <v>0</v>
      </c>
      <c r="N29" s="356"/>
      <c r="O29" s="627"/>
      <c r="P29" s="670">
        <v>0</v>
      </c>
      <c r="Q29" s="356"/>
      <c r="R29" s="631"/>
      <c r="S29" s="670">
        <v>0</v>
      </c>
      <c r="T29" s="356"/>
      <c r="U29" s="671">
        <f t="shared" si="1"/>
        <v>0</v>
      </c>
      <c r="V29" s="356"/>
      <c r="W29" s="328"/>
    </row>
    <row r="30" spans="2:24" x14ac:dyDescent="0.2">
      <c r="B30" s="170"/>
      <c r="C30" s="350"/>
      <c r="D30" s="627"/>
      <c r="E30" s="356"/>
      <c r="F30" s="627"/>
      <c r="G30" s="356"/>
      <c r="H30" s="672"/>
      <c r="I30" s="356"/>
      <c r="J30" s="627"/>
      <c r="K30" s="667"/>
      <c r="L30" s="668"/>
      <c r="M30" s="669">
        <f>(IF(L30="",0,(VLOOKUP(K30,tab!$E$38:$F$80,2,FALSE))*geg!$F$52))</f>
        <v>0</v>
      </c>
      <c r="N30" s="356"/>
      <c r="O30" s="627"/>
      <c r="P30" s="670">
        <v>0</v>
      </c>
      <c r="Q30" s="356"/>
      <c r="R30" s="631"/>
      <c r="S30" s="670">
        <v>0</v>
      </c>
      <c r="T30" s="356"/>
      <c r="U30" s="671">
        <f t="shared" si="1"/>
        <v>0</v>
      </c>
      <c r="V30" s="356"/>
      <c r="W30" s="328"/>
    </row>
    <row r="31" spans="2:24" x14ac:dyDescent="0.2">
      <c r="B31" s="170"/>
      <c r="C31" s="673"/>
      <c r="D31" s="673"/>
      <c r="E31" s="680"/>
      <c r="F31" s="680"/>
      <c r="G31" s="680"/>
      <c r="H31" s="680"/>
      <c r="I31" s="680"/>
      <c r="J31" s="632"/>
      <c r="K31" s="632"/>
      <c r="L31" s="632"/>
      <c r="M31" s="674">
        <f>SUM(M25:M30)</f>
        <v>0</v>
      </c>
      <c r="N31" s="680"/>
      <c r="O31" s="632"/>
      <c r="P31" s="633">
        <f>SUM(P25:P30)</f>
        <v>0</v>
      </c>
      <c r="Q31" s="673"/>
      <c r="R31" s="680"/>
      <c r="S31" s="633">
        <f>SUM(S25:S30)</f>
        <v>0</v>
      </c>
      <c r="T31" s="673"/>
      <c r="U31" s="675">
        <f t="shared" si="1"/>
        <v>0</v>
      </c>
      <c r="V31" s="680"/>
      <c r="W31" s="328"/>
    </row>
    <row r="32" spans="2:24" x14ac:dyDescent="0.2">
      <c r="B32" s="170"/>
      <c r="E32" s="500"/>
      <c r="F32" s="500"/>
      <c r="G32" s="500"/>
      <c r="H32" s="500"/>
      <c r="I32" s="500"/>
      <c r="J32" s="500"/>
      <c r="K32" s="500"/>
      <c r="L32" s="500"/>
      <c r="M32" s="676"/>
      <c r="N32" s="500"/>
      <c r="O32" s="500"/>
      <c r="P32" s="677"/>
      <c r="Q32" s="500"/>
      <c r="R32" s="500"/>
      <c r="S32" s="500"/>
      <c r="T32" s="500"/>
      <c r="U32" s="500"/>
      <c r="V32" s="500"/>
      <c r="W32" s="328"/>
    </row>
    <row r="33" spans="2:24" x14ac:dyDescent="0.2">
      <c r="B33" s="170"/>
      <c r="C33" s="325"/>
      <c r="D33" s="634"/>
      <c r="E33" s="325"/>
      <c r="F33" s="635"/>
      <c r="G33" s="325"/>
      <c r="H33" s="325"/>
      <c r="I33" s="325"/>
      <c r="J33" s="635"/>
      <c r="K33" s="635"/>
      <c r="L33" s="635"/>
      <c r="M33" s="681"/>
      <c r="N33" s="325"/>
      <c r="O33" s="635"/>
      <c r="P33" s="682"/>
      <c r="Q33" s="325"/>
      <c r="R33" s="635"/>
      <c r="S33" s="635"/>
      <c r="T33" s="325"/>
      <c r="U33" s="635"/>
      <c r="V33" s="325"/>
      <c r="W33" s="328"/>
    </row>
    <row r="34" spans="2:24" x14ac:dyDescent="0.2">
      <c r="B34" s="170"/>
      <c r="C34" s="171"/>
      <c r="D34" s="334"/>
      <c r="E34" s="546"/>
      <c r="F34" s="334"/>
      <c r="G34" s="546"/>
      <c r="H34" s="546"/>
      <c r="I34" s="546"/>
      <c r="J34" s="334"/>
      <c r="K34" s="334"/>
      <c r="L34" s="334"/>
      <c r="M34" s="653"/>
      <c r="N34" s="546"/>
      <c r="O34" s="334"/>
      <c r="P34" s="654"/>
      <c r="Q34" s="546"/>
      <c r="R34" s="336"/>
      <c r="S34" s="334"/>
      <c r="T34" s="546"/>
      <c r="U34" s="336"/>
      <c r="V34" s="546"/>
      <c r="W34" s="328"/>
    </row>
    <row r="35" spans="2:24" x14ac:dyDescent="0.2">
      <c r="B35" s="170"/>
      <c r="C35" s="171"/>
      <c r="D35" s="319" t="s">
        <v>425</v>
      </c>
      <c r="E35" s="546"/>
      <c r="G35" s="546"/>
      <c r="H35" s="626"/>
      <c r="I35" s="626"/>
      <c r="J35" s="655" t="s">
        <v>437</v>
      </c>
      <c r="K35" s="499"/>
      <c r="L35" s="383"/>
      <c r="M35" s="656"/>
      <c r="N35" s="657"/>
      <c r="O35" s="658" t="s">
        <v>438</v>
      </c>
      <c r="P35" s="659"/>
      <c r="Q35" s="657"/>
      <c r="R35" s="660" t="s">
        <v>423</v>
      </c>
      <c r="T35" s="657"/>
      <c r="U35" s="661" t="s">
        <v>439</v>
      </c>
      <c r="V35" s="546"/>
      <c r="W35" s="328"/>
    </row>
    <row r="36" spans="2:24" x14ac:dyDescent="0.2">
      <c r="B36" s="170"/>
      <c r="C36" s="171"/>
      <c r="D36" s="628" t="s">
        <v>419</v>
      </c>
      <c r="E36" s="546"/>
      <c r="F36" s="629" t="s">
        <v>420</v>
      </c>
      <c r="G36" s="546"/>
      <c r="H36" s="532" t="s">
        <v>421</v>
      </c>
      <c r="I36" s="626"/>
      <c r="J36" s="629" t="s">
        <v>422</v>
      </c>
      <c r="K36" s="662" t="s">
        <v>134</v>
      </c>
      <c r="L36" s="532" t="s">
        <v>440</v>
      </c>
      <c r="M36" s="663" t="s">
        <v>439</v>
      </c>
      <c r="N36" s="664"/>
      <c r="O36" s="629" t="s">
        <v>422</v>
      </c>
      <c r="P36" s="665" t="s">
        <v>439</v>
      </c>
      <c r="Q36" s="664"/>
      <c r="R36" s="629" t="s">
        <v>422</v>
      </c>
      <c r="S36" s="532" t="s">
        <v>439</v>
      </c>
      <c r="T36" s="664"/>
      <c r="U36" s="532"/>
      <c r="V36" s="546"/>
      <c r="W36" s="544"/>
      <c r="X36" s="626"/>
    </row>
    <row r="37" spans="2:24" x14ac:dyDescent="0.2">
      <c r="B37" s="170"/>
      <c r="C37" s="339"/>
      <c r="D37" s="627"/>
      <c r="E37" s="345"/>
      <c r="F37" s="627"/>
      <c r="G37" s="345"/>
      <c r="H37" s="666"/>
      <c r="I37" s="345"/>
      <c r="J37" s="627"/>
      <c r="K37" s="667"/>
      <c r="L37" s="668"/>
      <c r="M37" s="669">
        <f>(IF(L37="",0,(VLOOKUP(K37,tab!$E$38:$F$80,2,FALSE))*geg!$F$52))</f>
        <v>0</v>
      </c>
      <c r="N37" s="345"/>
      <c r="O37" s="627"/>
      <c r="P37" s="670">
        <v>0</v>
      </c>
      <c r="Q37" s="345"/>
      <c r="R37" s="630"/>
      <c r="S37" s="670">
        <v>0</v>
      </c>
      <c r="T37" s="345"/>
      <c r="U37" s="671">
        <f t="shared" ref="U37:U43" si="2">M37+P37+S37</f>
        <v>0</v>
      </c>
      <c r="V37" s="345"/>
      <c r="W37" s="328"/>
    </row>
    <row r="38" spans="2:24" x14ac:dyDescent="0.2">
      <c r="B38" s="170"/>
      <c r="C38" s="350"/>
      <c r="D38" s="627"/>
      <c r="E38" s="356"/>
      <c r="F38" s="627"/>
      <c r="G38" s="356"/>
      <c r="H38" s="672"/>
      <c r="I38" s="356"/>
      <c r="J38" s="627"/>
      <c r="K38" s="667"/>
      <c r="L38" s="668"/>
      <c r="M38" s="669">
        <f>(IF(L38="",0,(VLOOKUP(K38,tab!$E$38:$F$80,2,FALSE))*geg!$F$52))</f>
        <v>0</v>
      </c>
      <c r="N38" s="356"/>
      <c r="O38" s="627"/>
      <c r="P38" s="670">
        <v>0</v>
      </c>
      <c r="Q38" s="356"/>
      <c r="R38" s="631"/>
      <c r="S38" s="670">
        <v>0</v>
      </c>
      <c r="T38" s="356"/>
      <c r="U38" s="671">
        <f t="shared" si="2"/>
        <v>0</v>
      </c>
      <c r="V38" s="356"/>
      <c r="W38" s="328"/>
    </row>
    <row r="39" spans="2:24" x14ac:dyDescent="0.2">
      <c r="B39" s="170"/>
      <c r="C39" s="350"/>
      <c r="D39" s="627"/>
      <c r="E39" s="356"/>
      <c r="F39" s="627"/>
      <c r="G39" s="356"/>
      <c r="H39" s="672"/>
      <c r="I39" s="356"/>
      <c r="J39" s="627"/>
      <c r="K39" s="667"/>
      <c r="L39" s="668"/>
      <c r="M39" s="669">
        <f>(IF(L39="",0,(VLOOKUP(K39,tab!$E$38:$F$80,2,FALSE))*geg!$F$52))</f>
        <v>0</v>
      </c>
      <c r="N39" s="356"/>
      <c r="O39" s="627"/>
      <c r="P39" s="670">
        <v>0</v>
      </c>
      <c r="Q39" s="356"/>
      <c r="R39" s="631"/>
      <c r="S39" s="670">
        <v>0</v>
      </c>
      <c r="T39" s="356"/>
      <c r="U39" s="671">
        <f t="shared" si="2"/>
        <v>0</v>
      </c>
      <c r="V39" s="356"/>
      <c r="W39" s="328"/>
    </row>
    <row r="40" spans="2:24" x14ac:dyDescent="0.2">
      <c r="B40" s="170"/>
      <c r="C40" s="350"/>
      <c r="D40" s="627"/>
      <c r="E40" s="356"/>
      <c r="F40" s="627"/>
      <c r="G40" s="356"/>
      <c r="H40" s="672"/>
      <c r="I40" s="356"/>
      <c r="J40" s="627"/>
      <c r="K40" s="667"/>
      <c r="L40" s="668"/>
      <c r="M40" s="669">
        <f>(IF(L40="",0,(VLOOKUP(K40,tab!$E$38:$F$80,2,FALSE))*geg!$F$52))</f>
        <v>0</v>
      </c>
      <c r="N40" s="356"/>
      <c r="O40" s="627"/>
      <c r="P40" s="670">
        <v>0</v>
      </c>
      <c r="Q40" s="356"/>
      <c r="R40" s="631"/>
      <c r="S40" s="670">
        <v>0</v>
      </c>
      <c r="T40" s="356"/>
      <c r="U40" s="671">
        <f t="shared" si="2"/>
        <v>0</v>
      </c>
      <c r="V40" s="356"/>
      <c r="W40" s="328"/>
    </row>
    <row r="41" spans="2:24" x14ac:dyDescent="0.2">
      <c r="B41" s="170"/>
      <c r="C41" s="350"/>
      <c r="D41" s="627"/>
      <c r="E41" s="356"/>
      <c r="F41" s="627"/>
      <c r="G41" s="356"/>
      <c r="H41" s="672"/>
      <c r="I41" s="356"/>
      <c r="J41" s="627"/>
      <c r="K41" s="667"/>
      <c r="L41" s="668"/>
      <c r="M41" s="669">
        <f>(IF(L41="",0,(VLOOKUP(K41,tab!$E$38:$F$80,2,FALSE))*geg!$F$52))</f>
        <v>0</v>
      </c>
      <c r="N41" s="356"/>
      <c r="O41" s="627"/>
      <c r="P41" s="670">
        <v>0</v>
      </c>
      <c r="Q41" s="356"/>
      <c r="R41" s="631"/>
      <c r="S41" s="670">
        <v>0</v>
      </c>
      <c r="T41" s="356"/>
      <c r="U41" s="671">
        <f t="shared" si="2"/>
        <v>0</v>
      </c>
      <c r="V41" s="356"/>
      <c r="W41" s="328"/>
    </row>
    <row r="42" spans="2:24" x14ac:dyDescent="0.2">
      <c r="B42" s="170"/>
      <c r="C42" s="350"/>
      <c r="D42" s="627"/>
      <c r="E42" s="356"/>
      <c r="F42" s="627"/>
      <c r="G42" s="356"/>
      <c r="H42" s="672"/>
      <c r="I42" s="356"/>
      <c r="J42" s="627"/>
      <c r="K42" s="667"/>
      <c r="L42" s="668"/>
      <c r="M42" s="669">
        <f>(IF(L42="",0,(VLOOKUP(K42,tab!$E$38:$F$80,2,FALSE))*geg!$F$52))</f>
        <v>0</v>
      </c>
      <c r="N42" s="356"/>
      <c r="O42" s="627"/>
      <c r="P42" s="670">
        <v>0</v>
      </c>
      <c r="Q42" s="356"/>
      <c r="R42" s="631"/>
      <c r="S42" s="670">
        <v>0</v>
      </c>
      <c r="T42" s="356"/>
      <c r="U42" s="671">
        <f t="shared" si="2"/>
        <v>0</v>
      </c>
      <c r="V42" s="356"/>
      <c r="W42" s="328"/>
    </row>
    <row r="43" spans="2:24" x14ac:dyDescent="0.2">
      <c r="B43" s="170"/>
      <c r="C43" s="673"/>
      <c r="D43" s="673"/>
      <c r="E43" s="680"/>
      <c r="F43" s="680"/>
      <c r="G43" s="680"/>
      <c r="H43" s="680"/>
      <c r="I43" s="680"/>
      <c r="J43" s="632"/>
      <c r="K43" s="632"/>
      <c r="L43" s="632"/>
      <c r="M43" s="674">
        <f>SUM(M37:M42)</f>
        <v>0</v>
      </c>
      <c r="N43" s="680"/>
      <c r="O43" s="632"/>
      <c r="P43" s="633">
        <f>SUM(P37:P42)</f>
        <v>0</v>
      </c>
      <c r="Q43" s="673"/>
      <c r="R43" s="680"/>
      <c r="S43" s="633">
        <f>SUM(S37:S42)</f>
        <v>0</v>
      </c>
      <c r="T43" s="673"/>
      <c r="U43" s="675">
        <f t="shared" si="2"/>
        <v>0</v>
      </c>
      <c r="V43" s="680"/>
      <c r="W43" s="328"/>
    </row>
    <row r="44" spans="2:24" x14ac:dyDescent="0.2">
      <c r="B44" s="170"/>
      <c r="E44" s="500"/>
      <c r="F44" s="500"/>
      <c r="G44" s="500"/>
      <c r="H44" s="500"/>
      <c r="I44" s="500"/>
      <c r="J44" s="500"/>
      <c r="K44" s="500"/>
      <c r="L44" s="500"/>
      <c r="M44" s="676"/>
      <c r="N44" s="500"/>
      <c r="O44" s="500"/>
      <c r="P44" s="677"/>
      <c r="Q44" s="500"/>
      <c r="R44" s="500"/>
      <c r="S44" s="500"/>
      <c r="T44" s="500"/>
      <c r="U44" s="500"/>
      <c r="V44" s="500"/>
      <c r="W44" s="328"/>
    </row>
    <row r="45" spans="2:24" x14ac:dyDescent="0.2">
      <c r="B45" s="170"/>
      <c r="C45" s="325"/>
      <c r="D45" s="634"/>
      <c r="E45" s="325"/>
      <c r="F45" s="635"/>
      <c r="G45" s="325"/>
      <c r="H45" s="325"/>
      <c r="I45" s="325"/>
      <c r="J45" s="635"/>
      <c r="K45" s="635"/>
      <c r="L45" s="635"/>
      <c r="M45" s="681"/>
      <c r="N45" s="325"/>
      <c r="O45" s="635"/>
      <c r="P45" s="682"/>
      <c r="Q45" s="325"/>
      <c r="R45" s="635"/>
      <c r="S45" s="635"/>
      <c r="T45" s="325"/>
      <c r="U45" s="635"/>
      <c r="V45" s="325"/>
      <c r="W45" s="328"/>
    </row>
    <row r="46" spans="2:24" x14ac:dyDescent="0.2">
      <c r="B46" s="170"/>
      <c r="C46" s="171"/>
      <c r="D46" s="334"/>
      <c r="E46" s="546"/>
      <c r="F46" s="334"/>
      <c r="G46" s="546"/>
      <c r="H46" s="546"/>
      <c r="I46" s="546"/>
      <c r="J46" s="334"/>
      <c r="K46" s="334"/>
      <c r="L46" s="334"/>
      <c r="M46" s="653"/>
      <c r="N46" s="546"/>
      <c r="O46" s="334"/>
      <c r="P46" s="654"/>
      <c r="Q46" s="546"/>
      <c r="R46" s="336"/>
      <c r="S46" s="334"/>
      <c r="T46" s="546"/>
      <c r="U46" s="336"/>
      <c r="V46" s="546"/>
      <c r="W46" s="328"/>
    </row>
    <row r="47" spans="2:24" x14ac:dyDescent="0.2">
      <c r="B47" s="170"/>
      <c r="C47" s="171"/>
      <c r="D47" s="319" t="s">
        <v>442</v>
      </c>
      <c r="E47" s="546"/>
      <c r="G47" s="546"/>
      <c r="H47" s="626"/>
      <c r="I47" s="626"/>
      <c r="J47" s="655" t="s">
        <v>437</v>
      </c>
      <c r="K47" s="499"/>
      <c r="L47" s="383"/>
      <c r="M47" s="656"/>
      <c r="N47" s="657"/>
      <c r="O47" s="658" t="s">
        <v>438</v>
      </c>
      <c r="P47" s="659"/>
      <c r="Q47" s="657"/>
      <c r="R47" s="660" t="s">
        <v>423</v>
      </c>
      <c r="T47" s="657"/>
      <c r="U47" s="661" t="s">
        <v>439</v>
      </c>
      <c r="V47" s="546"/>
      <c r="W47" s="328"/>
    </row>
    <row r="48" spans="2:24" x14ac:dyDescent="0.2">
      <c r="B48" s="170"/>
      <c r="C48" s="171"/>
      <c r="D48" s="628" t="s">
        <v>419</v>
      </c>
      <c r="E48" s="546"/>
      <c r="F48" s="629" t="s">
        <v>420</v>
      </c>
      <c r="G48" s="546"/>
      <c r="H48" s="532" t="s">
        <v>421</v>
      </c>
      <c r="I48" s="626"/>
      <c r="J48" s="629" t="s">
        <v>422</v>
      </c>
      <c r="K48" s="662" t="s">
        <v>134</v>
      </c>
      <c r="L48" s="532" t="s">
        <v>440</v>
      </c>
      <c r="M48" s="663" t="s">
        <v>439</v>
      </c>
      <c r="N48" s="664"/>
      <c r="O48" s="629" t="s">
        <v>422</v>
      </c>
      <c r="P48" s="665" t="s">
        <v>439</v>
      </c>
      <c r="Q48" s="664"/>
      <c r="R48" s="629" t="s">
        <v>422</v>
      </c>
      <c r="S48" s="532" t="s">
        <v>439</v>
      </c>
      <c r="T48" s="664"/>
      <c r="U48" s="532"/>
      <c r="V48" s="546"/>
      <c r="W48" s="328"/>
    </row>
    <row r="49" spans="2:23" x14ac:dyDescent="0.2">
      <c r="B49" s="170"/>
      <c r="C49" s="339"/>
      <c r="D49" s="627"/>
      <c r="E49" s="345"/>
      <c r="F49" s="627"/>
      <c r="G49" s="345"/>
      <c r="H49" s="666"/>
      <c r="I49" s="345"/>
      <c r="J49" s="627"/>
      <c r="K49" s="667"/>
      <c r="L49" s="668"/>
      <c r="M49" s="669">
        <f>(IF(L49="",0,(VLOOKUP(K49,tab!$E$38:$F$80,2,FALSE))*geg!$F$52))</f>
        <v>0</v>
      </c>
      <c r="N49" s="345"/>
      <c r="O49" s="627"/>
      <c r="P49" s="670">
        <v>0</v>
      </c>
      <c r="Q49" s="345"/>
      <c r="R49" s="630"/>
      <c r="S49" s="670">
        <v>0</v>
      </c>
      <c r="T49" s="345"/>
      <c r="U49" s="671">
        <f t="shared" ref="U49:U55" si="3">M49+P49+S49</f>
        <v>0</v>
      </c>
      <c r="V49" s="345"/>
      <c r="W49" s="328"/>
    </row>
    <row r="50" spans="2:23" x14ac:dyDescent="0.2">
      <c r="B50" s="170"/>
      <c r="C50" s="350"/>
      <c r="D50" s="627"/>
      <c r="E50" s="356"/>
      <c r="F50" s="627"/>
      <c r="G50" s="356"/>
      <c r="H50" s="672"/>
      <c r="I50" s="356"/>
      <c r="J50" s="627"/>
      <c r="K50" s="667"/>
      <c r="L50" s="668"/>
      <c r="M50" s="669">
        <f>(IF(L50="",0,(VLOOKUP(K50,tab!$E$38:$F$80,2,FALSE))*geg!$F$52))</f>
        <v>0</v>
      </c>
      <c r="N50" s="356"/>
      <c r="O50" s="627"/>
      <c r="P50" s="670">
        <v>0</v>
      </c>
      <c r="Q50" s="356"/>
      <c r="R50" s="631"/>
      <c r="S50" s="670">
        <v>0</v>
      </c>
      <c r="T50" s="356"/>
      <c r="U50" s="671">
        <f t="shared" si="3"/>
        <v>0</v>
      </c>
      <c r="V50" s="356"/>
      <c r="W50" s="328"/>
    </row>
    <row r="51" spans="2:23" x14ac:dyDescent="0.2">
      <c r="B51" s="170"/>
      <c r="C51" s="350"/>
      <c r="D51" s="627"/>
      <c r="E51" s="356"/>
      <c r="F51" s="627"/>
      <c r="G51" s="356"/>
      <c r="H51" s="672"/>
      <c r="I51" s="356"/>
      <c r="J51" s="627"/>
      <c r="K51" s="667"/>
      <c r="L51" s="668"/>
      <c r="M51" s="669">
        <f>(IF(L51="",0,(VLOOKUP(K51,tab!$E$38:$F$80,2,FALSE))*geg!$F$52))</f>
        <v>0</v>
      </c>
      <c r="N51" s="356"/>
      <c r="O51" s="627"/>
      <c r="P51" s="670">
        <v>0</v>
      </c>
      <c r="Q51" s="356"/>
      <c r="R51" s="631"/>
      <c r="S51" s="670">
        <v>0</v>
      </c>
      <c r="T51" s="356"/>
      <c r="U51" s="671">
        <f t="shared" si="3"/>
        <v>0</v>
      </c>
      <c r="V51" s="356"/>
      <c r="W51" s="328"/>
    </row>
    <row r="52" spans="2:23" x14ac:dyDescent="0.2">
      <c r="B52" s="170"/>
      <c r="C52" s="350"/>
      <c r="D52" s="627"/>
      <c r="E52" s="356"/>
      <c r="F52" s="627"/>
      <c r="G52" s="356"/>
      <c r="H52" s="672"/>
      <c r="I52" s="356"/>
      <c r="J52" s="627"/>
      <c r="K52" s="667"/>
      <c r="L52" s="668"/>
      <c r="M52" s="669">
        <f>(IF(L52="",0,(VLOOKUP(K52,tab!$E$38:$F$80,2,FALSE))*geg!$F$52))</f>
        <v>0</v>
      </c>
      <c r="N52" s="356"/>
      <c r="O52" s="627"/>
      <c r="P52" s="670">
        <v>0</v>
      </c>
      <c r="Q52" s="356"/>
      <c r="R52" s="631"/>
      <c r="S52" s="670">
        <v>0</v>
      </c>
      <c r="T52" s="356"/>
      <c r="U52" s="671">
        <f t="shared" si="3"/>
        <v>0</v>
      </c>
      <c r="V52" s="356"/>
      <c r="W52" s="328"/>
    </row>
    <row r="53" spans="2:23" x14ac:dyDescent="0.2">
      <c r="B53" s="170"/>
      <c r="C53" s="350"/>
      <c r="D53" s="627"/>
      <c r="E53" s="356"/>
      <c r="F53" s="627"/>
      <c r="G53" s="356"/>
      <c r="H53" s="672"/>
      <c r="I53" s="356"/>
      <c r="J53" s="627"/>
      <c r="K53" s="667"/>
      <c r="L53" s="668"/>
      <c r="M53" s="669">
        <f>(IF(L53="",0,(VLOOKUP(K53,tab!$E$38:$F$80,2,FALSE))*geg!$F$52))</f>
        <v>0</v>
      </c>
      <c r="N53" s="356"/>
      <c r="O53" s="627"/>
      <c r="P53" s="670">
        <v>0</v>
      </c>
      <c r="Q53" s="356"/>
      <c r="R53" s="631"/>
      <c r="S53" s="670">
        <v>0</v>
      </c>
      <c r="T53" s="356"/>
      <c r="U53" s="671">
        <f t="shared" si="3"/>
        <v>0</v>
      </c>
      <c r="V53" s="356"/>
      <c r="W53" s="328"/>
    </row>
    <row r="54" spans="2:23" x14ac:dyDescent="0.2">
      <c r="B54" s="170"/>
      <c r="C54" s="350"/>
      <c r="D54" s="627"/>
      <c r="E54" s="356"/>
      <c r="F54" s="627"/>
      <c r="G54" s="356"/>
      <c r="H54" s="672"/>
      <c r="I54" s="356"/>
      <c r="J54" s="627"/>
      <c r="K54" s="667"/>
      <c r="L54" s="668"/>
      <c r="M54" s="669">
        <f>(IF(L54="",0,(VLOOKUP(K54,tab!$E$38:$F$80,2,FALSE))*geg!$F$52))</f>
        <v>0</v>
      </c>
      <c r="N54" s="356"/>
      <c r="O54" s="627"/>
      <c r="P54" s="670">
        <v>0</v>
      </c>
      <c r="Q54" s="356"/>
      <c r="R54" s="631"/>
      <c r="S54" s="670">
        <v>0</v>
      </c>
      <c r="T54" s="356"/>
      <c r="U54" s="671">
        <f t="shared" si="3"/>
        <v>0</v>
      </c>
      <c r="V54" s="356"/>
      <c r="W54" s="328"/>
    </row>
    <row r="55" spans="2:23" x14ac:dyDescent="0.2">
      <c r="B55" s="170"/>
      <c r="C55" s="673"/>
      <c r="D55" s="673"/>
      <c r="E55" s="680"/>
      <c r="F55" s="680"/>
      <c r="G55" s="680"/>
      <c r="H55" s="680"/>
      <c r="I55" s="680"/>
      <c r="J55" s="632"/>
      <c r="K55" s="632"/>
      <c r="L55" s="632"/>
      <c r="M55" s="674">
        <f>SUM(M49:M54)</f>
        <v>0</v>
      </c>
      <c r="N55" s="680"/>
      <c r="O55" s="632"/>
      <c r="P55" s="633">
        <f>SUM(P49:P54)</f>
        <v>0</v>
      </c>
      <c r="Q55" s="673"/>
      <c r="R55" s="680"/>
      <c r="S55" s="633">
        <f>SUM(S49:S54)</f>
        <v>0</v>
      </c>
      <c r="T55" s="673"/>
      <c r="U55" s="675">
        <f t="shared" si="3"/>
        <v>0</v>
      </c>
      <c r="V55" s="680"/>
      <c r="W55" s="328"/>
    </row>
    <row r="56" spans="2:23" x14ac:dyDescent="0.2">
      <c r="B56" s="170"/>
      <c r="E56" s="500"/>
      <c r="F56" s="500"/>
      <c r="G56" s="500"/>
      <c r="H56" s="500"/>
      <c r="I56" s="500"/>
      <c r="J56" s="500"/>
      <c r="K56" s="500"/>
      <c r="L56" s="500"/>
      <c r="M56" s="676"/>
      <c r="N56" s="500"/>
      <c r="O56" s="500"/>
      <c r="P56" s="677"/>
      <c r="Q56" s="500"/>
      <c r="R56" s="500"/>
      <c r="S56" s="500"/>
      <c r="T56" s="500"/>
      <c r="U56" s="500"/>
      <c r="V56" s="500"/>
      <c r="W56" s="328"/>
    </row>
    <row r="57" spans="2:23" x14ac:dyDescent="0.2">
      <c r="B57" s="170"/>
      <c r="C57" s="325"/>
      <c r="D57" s="634"/>
      <c r="E57" s="325"/>
      <c r="F57" s="635"/>
      <c r="G57" s="325"/>
      <c r="H57" s="325"/>
      <c r="I57" s="325"/>
      <c r="J57" s="635"/>
      <c r="K57" s="635"/>
      <c r="L57" s="635"/>
      <c r="M57" s="681"/>
      <c r="N57" s="325"/>
      <c r="O57" s="635"/>
      <c r="P57" s="682"/>
      <c r="Q57" s="325"/>
      <c r="R57" s="635"/>
      <c r="S57" s="635"/>
      <c r="T57" s="325"/>
      <c r="U57" s="635"/>
      <c r="V57" s="325"/>
      <c r="W57" s="328"/>
    </row>
    <row r="58" spans="2:23" x14ac:dyDescent="0.2">
      <c r="B58" s="170"/>
      <c r="C58" s="325"/>
      <c r="D58" s="634"/>
      <c r="E58" s="325"/>
      <c r="F58" s="635"/>
      <c r="G58" s="325"/>
      <c r="H58" s="325"/>
      <c r="I58" s="325"/>
      <c r="J58" s="635"/>
      <c r="K58" s="635"/>
      <c r="L58" s="635"/>
      <c r="M58" s="681"/>
      <c r="N58" s="325"/>
      <c r="O58" s="635"/>
      <c r="P58" s="682"/>
      <c r="Q58" s="325"/>
      <c r="R58" s="635"/>
      <c r="S58" s="635"/>
      <c r="T58" s="325"/>
      <c r="U58" s="635"/>
      <c r="V58" s="325"/>
      <c r="W58" s="328"/>
    </row>
    <row r="59" spans="2:23" x14ac:dyDescent="0.2">
      <c r="B59" s="170"/>
      <c r="C59" s="325"/>
      <c r="D59" s="634"/>
      <c r="E59" s="325"/>
      <c r="F59" s="635"/>
      <c r="G59" s="325"/>
      <c r="H59" s="325"/>
      <c r="I59" s="325"/>
      <c r="J59" s="635"/>
      <c r="K59" s="635"/>
      <c r="L59" s="635"/>
      <c r="M59" s="681"/>
      <c r="N59" s="325"/>
      <c r="O59" s="635"/>
      <c r="P59" s="682"/>
      <c r="Q59" s="325"/>
      <c r="R59" s="635"/>
      <c r="S59" s="635"/>
      <c r="T59" s="325"/>
      <c r="U59" s="635"/>
      <c r="V59" s="325"/>
      <c r="W59" s="328"/>
    </row>
    <row r="60" spans="2:23" x14ac:dyDescent="0.2">
      <c r="B60" s="170"/>
      <c r="C60" s="325"/>
      <c r="D60" s="634"/>
      <c r="E60" s="325"/>
      <c r="F60" s="635"/>
      <c r="G60" s="325"/>
      <c r="H60" s="325"/>
      <c r="I60" s="325"/>
      <c r="J60" s="635"/>
      <c r="K60" s="635"/>
      <c r="L60" s="635"/>
      <c r="M60" s="681"/>
      <c r="N60" s="325"/>
      <c r="O60" s="635"/>
      <c r="P60" s="682"/>
      <c r="Q60" s="325"/>
      <c r="R60" s="635"/>
      <c r="S60" s="635"/>
      <c r="T60" s="325"/>
      <c r="U60" s="635"/>
      <c r="V60" s="325"/>
      <c r="W60" s="328"/>
    </row>
    <row r="61" spans="2:23" x14ac:dyDescent="0.2">
      <c r="B61" s="170"/>
      <c r="C61" s="325"/>
      <c r="D61" s="634"/>
      <c r="E61" s="325"/>
      <c r="F61" s="635"/>
      <c r="G61" s="325"/>
      <c r="H61" s="325"/>
      <c r="I61" s="325"/>
      <c r="J61" s="635"/>
      <c r="K61" s="635"/>
      <c r="L61" s="635"/>
      <c r="M61" s="681"/>
      <c r="N61" s="325"/>
      <c r="O61" s="635"/>
      <c r="P61" s="682"/>
      <c r="Q61" s="325"/>
      <c r="R61" s="635"/>
      <c r="S61" s="635"/>
      <c r="T61" s="325"/>
      <c r="U61" s="635"/>
      <c r="V61" s="325"/>
      <c r="W61" s="328"/>
    </row>
    <row r="62" spans="2:23" x14ac:dyDescent="0.2">
      <c r="B62" s="170"/>
      <c r="C62" s="325"/>
      <c r="D62" s="634"/>
      <c r="E62" s="325"/>
      <c r="F62" s="635"/>
      <c r="G62" s="325"/>
      <c r="H62" s="325"/>
      <c r="I62" s="325"/>
      <c r="J62" s="635"/>
      <c r="K62" s="635"/>
      <c r="L62" s="635"/>
      <c r="M62" s="681"/>
      <c r="N62" s="325"/>
      <c r="O62" s="635"/>
      <c r="P62" s="682"/>
      <c r="Q62" s="325"/>
      <c r="R62" s="635"/>
      <c r="S62" s="635"/>
      <c r="T62" s="325"/>
      <c r="U62" s="635"/>
      <c r="V62" s="325"/>
      <c r="W62" s="328"/>
    </row>
    <row r="63" spans="2:23" x14ac:dyDescent="0.2">
      <c r="B63" s="170"/>
      <c r="C63" s="325"/>
      <c r="D63" s="634"/>
      <c r="E63" s="325"/>
      <c r="F63" s="635"/>
      <c r="G63" s="325"/>
      <c r="H63" s="325"/>
      <c r="I63" s="325"/>
      <c r="J63" s="635"/>
      <c r="K63" s="635"/>
      <c r="L63" s="635"/>
      <c r="M63" s="681"/>
      <c r="N63" s="325"/>
      <c r="O63" s="635"/>
      <c r="P63" s="682"/>
      <c r="Q63" s="325"/>
      <c r="R63" s="635"/>
      <c r="S63" s="635"/>
      <c r="T63" s="325"/>
      <c r="U63" s="635"/>
      <c r="V63" s="325"/>
      <c r="W63" s="328"/>
    </row>
    <row r="64" spans="2:23" x14ac:dyDescent="0.2">
      <c r="B64" s="170"/>
      <c r="C64" s="325"/>
      <c r="D64" s="634"/>
      <c r="E64" s="325"/>
      <c r="F64" s="635"/>
      <c r="G64" s="325"/>
      <c r="H64" s="325"/>
      <c r="I64" s="325"/>
      <c r="J64" s="635"/>
      <c r="K64" s="635"/>
      <c r="L64" s="635"/>
      <c r="M64" s="681"/>
      <c r="N64" s="325"/>
      <c r="O64" s="635"/>
      <c r="P64" s="682"/>
      <c r="Q64" s="325"/>
      <c r="R64" s="635"/>
      <c r="S64" s="635"/>
      <c r="T64" s="325"/>
      <c r="U64" s="635"/>
      <c r="V64" s="325"/>
      <c r="W64" s="328"/>
    </row>
    <row r="65" spans="2:23" x14ac:dyDescent="0.2">
      <c r="B65" s="170"/>
      <c r="C65" s="325"/>
      <c r="D65" s="634"/>
      <c r="E65" s="325"/>
      <c r="F65" s="635"/>
      <c r="G65" s="325"/>
      <c r="H65" s="325"/>
      <c r="I65" s="325"/>
      <c r="J65" s="635"/>
      <c r="K65" s="635"/>
      <c r="L65" s="635"/>
      <c r="M65" s="681"/>
      <c r="N65" s="325"/>
      <c r="O65" s="635"/>
      <c r="P65" s="682"/>
      <c r="Q65" s="325"/>
      <c r="R65" s="635"/>
      <c r="S65" s="635"/>
      <c r="T65" s="325"/>
      <c r="U65" s="635"/>
      <c r="V65" s="325"/>
      <c r="W65" s="328"/>
    </row>
    <row r="66" spans="2:23" x14ac:dyDescent="0.2">
      <c r="B66" s="170"/>
      <c r="C66" s="325"/>
      <c r="D66" s="634"/>
      <c r="E66" s="325"/>
      <c r="F66" s="635"/>
      <c r="G66" s="325"/>
      <c r="H66" s="325"/>
      <c r="I66" s="325"/>
      <c r="J66" s="635"/>
      <c r="K66" s="635"/>
      <c r="L66" s="635"/>
      <c r="M66" s="681"/>
      <c r="N66" s="325"/>
      <c r="O66" s="635"/>
      <c r="P66" s="682"/>
      <c r="Q66" s="325"/>
      <c r="R66" s="635"/>
      <c r="S66" s="635"/>
      <c r="T66" s="325"/>
      <c r="U66" s="635"/>
      <c r="V66" s="325"/>
      <c r="W66" s="328"/>
    </row>
    <row r="67" spans="2:23" x14ac:dyDescent="0.2">
      <c r="B67" s="170"/>
      <c r="C67" s="325"/>
      <c r="D67" s="634"/>
      <c r="E67" s="325"/>
      <c r="F67" s="635"/>
      <c r="G67" s="325"/>
      <c r="H67" s="325"/>
      <c r="I67" s="325"/>
      <c r="J67" s="635"/>
      <c r="K67" s="635"/>
      <c r="L67" s="635"/>
      <c r="M67" s="681"/>
      <c r="N67" s="325"/>
      <c r="O67" s="635"/>
      <c r="P67" s="682"/>
      <c r="Q67" s="325"/>
      <c r="R67" s="635"/>
      <c r="S67" s="635"/>
      <c r="T67" s="325"/>
      <c r="U67" s="635"/>
      <c r="V67" s="325"/>
      <c r="W67" s="328"/>
    </row>
    <row r="68" spans="2:23" x14ac:dyDescent="0.2">
      <c r="B68" s="170"/>
      <c r="C68" s="325"/>
      <c r="D68" s="634"/>
      <c r="E68" s="325"/>
      <c r="F68" s="635"/>
      <c r="G68" s="325"/>
      <c r="H68" s="325"/>
      <c r="I68" s="325"/>
      <c r="J68" s="635"/>
      <c r="K68" s="635"/>
      <c r="L68" s="635"/>
      <c r="M68" s="681"/>
      <c r="N68" s="325"/>
      <c r="O68" s="635"/>
      <c r="P68" s="682"/>
      <c r="Q68" s="325"/>
      <c r="R68" s="635"/>
      <c r="S68" s="635"/>
      <c r="T68" s="325"/>
      <c r="U68" s="635"/>
      <c r="V68" s="325"/>
      <c r="W68" s="328"/>
    </row>
    <row r="69" spans="2:23" x14ac:dyDescent="0.2">
      <c r="B69" s="170"/>
      <c r="C69" s="325"/>
      <c r="D69" s="634"/>
      <c r="E69" s="325"/>
      <c r="F69" s="635"/>
      <c r="G69" s="325"/>
      <c r="H69" s="325"/>
      <c r="I69" s="325"/>
      <c r="J69" s="635"/>
      <c r="K69" s="635"/>
      <c r="L69" s="635"/>
      <c r="M69" s="681"/>
      <c r="N69" s="325"/>
      <c r="O69" s="635"/>
      <c r="P69" s="682"/>
      <c r="Q69" s="325"/>
      <c r="R69" s="635"/>
      <c r="S69" s="635"/>
      <c r="T69" s="325"/>
      <c r="U69" s="635"/>
      <c r="V69" s="325"/>
      <c r="W69" s="328"/>
    </row>
    <row r="70" spans="2:23" x14ac:dyDescent="0.2">
      <c r="B70" s="170"/>
      <c r="C70" s="325"/>
      <c r="D70" s="634"/>
      <c r="E70" s="325"/>
      <c r="F70" s="635"/>
      <c r="G70" s="325"/>
      <c r="H70" s="325"/>
      <c r="I70" s="325"/>
      <c r="J70" s="635"/>
      <c r="K70" s="635"/>
      <c r="L70" s="635"/>
      <c r="M70" s="681"/>
      <c r="N70" s="325"/>
      <c r="O70" s="635"/>
      <c r="P70" s="682"/>
      <c r="Q70" s="325"/>
      <c r="R70" s="635"/>
      <c r="S70" s="635"/>
      <c r="T70" s="325"/>
      <c r="U70" s="635"/>
      <c r="V70" s="325"/>
      <c r="W70" s="328"/>
    </row>
    <row r="71" spans="2:23" x14ac:dyDescent="0.2">
      <c r="B71" s="170"/>
      <c r="C71" s="325"/>
      <c r="D71" s="634"/>
      <c r="E71" s="325"/>
      <c r="F71" s="635"/>
      <c r="G71" s="325"/>
      <c r="H71" s="325"/>
      <c r="I71" s="325"/>
      <c r="J71" s="635"/>
      <c r="K71" s="635"/>
      <c r="L71" s="635"/>
      <c r="M71" s="681"/>
      <c r="N71" s="325"/>
      <c r="O71" s="635"/>
      <c r="P71" s="682"/>
      <c r="Q71" s="325"/>
      <c r="R71" s="635"/>
      <c r="S71" s="635"/>
      <c r="T71" s="325"/>
      <c r="U71" s="635"/>
      <c r="V71" s="325"/>
      <c r="W71" s="328"/>
    </row>
    <row r="72" spans="2:23" ht="15" x14ac:dyDescent="0.25">
      <c r="B72" s="360"/>
      <c r="C72" s="361"/>
      <c r="D72" s="636"/>
      <c r="E72" s="367"/>
      <c r="F72" s="637"/>
      <c r="G72" s="367"/>
      <c r="H72" s="367"/>
      <c r="I72" s="367"/>
      <c r="J72" s="637"/>
      <c r="K72" s="637"/>
      <c r="L72" s="637"/>
      <c r="M72" s="683"/>
      <c r="N72" s="367"/>
      <c r="O72" s="637"/>
      <c r="P72" s="684"/>
      <c r="Q72" s="367"/>
      <c r="R72" s="637"/>
      <c r="S72" s="637"/>
      <c r="T72" s="367"/>
      <c r="U72" s="637"/>
      <c r="V72" s="367" t="s">
        <v>355</v>
      </c>
      <c r="W72" s="368"/>
    </row>
    <row r="73" spans="2:23" x14ac:dyDescent="0.2">
      <c r="D73" s="502"/>
      <c r="F73" s="638"/>
      <c r="J73" s="638"/>
      <c r="K73" s="638"/>
      <c r="L73" s="638"/>
      <c r="M73" s="685"/>
      <c r="O73" s="638"/>
      <c r="P73" s="686"/>
      <c r="R73" s="638"/>
      <c r="S73" s="638"/>
      <c r="U73" s="638"/>
    </row>
    <row r="74" spans="2:23" x14ac:dyDescent="0.2">
      <c r="J74" s="639"/>
      <c r="K74" s="639"/>
      <c r="L74" s="639"/>
      <c r="O74" s="639"/>
    </row>
    <row r="75" spans="2:23" x14ac:dyDescent="0.2">
      <c r="J75" s="639"/>
      <c r="K75" s="639"/>
      <c r="L75" s="639"/>
      <c r="O75" s="639"/>
    </row>
    <row r="76" spans="2:23" x14ac:dyDescent="0.2">
      <c r="J76" s="639"/>
      <c r="K76" s="639"/>
      <c r="L76" s="639"/>
      <c r="O76" s="639"/>
    </row>
    <row r="77" spans="2:23" x14ac:dyDescent="0.2">
      <c r="J77" s="639"/>
      <c r="K77" s="639"/>
      <c r="L77" s="639"/>
      <c r="O77" s="639"/>
    </row>
    <row r="78" spans="2:23" x14ac:dyDescent="0.2">
      <c r="D78" s="687" t="s">
        <v>120</v>
      </c>
      <c r="J78" s="639"/>
      <c r="K78" s="639"/>
      <c r="L78" s="639"/>
      <c r="O78" s="639"/>
    </row>
    <row r="79" spans="2:23" x14ac:dyDescent="0.2">
      <c r="D79" s="687" t="s">
        <v>121</v>
      </c>
      <c r="J79" s="639"/>
      <c r="K79" s="639"/>
      <c r="L79" s="639"/>
      <c r="O79" s="639"/>
    </row>
    <row r="80" spans="2:23" x14ac:dyDescent="0.2">
      <c r="D80" s="687" t="s">
        <v>122</v>
      </c>
      <c r="J80" s="639"/>
      <c r="K80" s="639"/>
      <c r="L80" s="639"/>
      <c r="O80" s="639"/>
    </row>
    <row r="81" spans="4:15" x14ac:dyDescent="0.2">
      <c r="D81" s="687" t="s">
        <v>123</v>
      </c>
      <c r="J81" s="639"/>
      <c r="K81" s="639"/>
      <c r="L81" s="639"/>
      <c r="O81" s="639"/>
    </row>
    <row r="82" spans="4:15" x14ac:dyDescent="0.2">
      <c r="D82" s="687" t="s">
        <v>124</v>
      </c>
      <c r="J82" s="639"/>
      <c r="K82" s="639"/>
      <c r="L82" s="639"/>
      <c r="O82" s="639"/>
    </row>
    <row r="83" spans="4:15" x14ac:dyDescent="0.2">
      <c r="D83" s="687" t="s">
        <v>113</v>
      </c>
      <c r="J83" s="639"/>
      <c r="K83" s="639"/>
      <c r="L83" s="639"/>
      <c r="O83" s="639"/>
    </row>
    <row r="84" spans="4:15" x14ac:dyDescent="0.2">
      <c r="D84" s="687" t="s">
        <v>114</v>
      </c>
      <c r="J84" s="639"/>
      <c r="K84" s="639"/>
      <c r="L84" s="639"/>
      <c r="O84" s="639"/>
    </row>
    <row r="85" spans="4:15" x14ac:dyDescent="0.2">
      <c r="D85" s="687" t="s">
        <v>115</v>
      </c>
      <c r="J85" s="639"/>
      <c r="K85" s="639"/>
      <c r="L85" s="639"/>
      <c r="O85" s="639"/>
    </row>
    <row r="86" spans="4:15" x14ac:dyDescent="0.2">
      <c r="D86" s="687" t="s">
        <v>116</v>
      </c>
      <c r="J86" s="639"/>
      <c r="K86" s="639"/>
      <c r="L86" s="639"/>
      <c r="O86" s="639"/>
    </row>
    <row r="87" spans="4:15" x14ac:dyDescent="0.2">
      <c r="D87" s="687" t="s">
        <v>117</v>
      </c>
      <c r="J87" s="639"/>
      <c r="K87" s="639"/>
      <c r="L87" s="639"/>
      <c r="O87" s="639"/>
    </row>
    <row r="88" spans="4:15" x14ac:dyDescent="0.2">
      <c r="D88" s="687" t="s">
        <v>118</v>
      </c>
      <c r="J88" s="639"/>
      <c r="K88" s="639"/>
      <c r="L88" s="639"/>
      <c r="O88" s="639"/>
    </row>
    <row r="89" spans="4:15" x14ac:dyDescent="0.2">
      <c r="D89" s="687" t="s">
        <v>119</v>
      </c>
      <c r="J89" s="639"/>
      <c r="K89" s="639"/>
      <c r="L89" s="639"/>
      <c r="O89" s="639"/>
    </row>
    <row r="90" spans="4:15" x14ac:dyDescent="0.2">
      <c r="D90" s="488" t="s">
        <v>443</v>
      </c>
      <c r="J90" s="639"/>
      <c r="K90" s="639"/>
      <c r="L90" s="639"/>
      <c r="O90" s="639"/>
    </row>
    <row r="91" spans="4:15" x14ac:dyDescent="0.2">
      <c r="D91" s="488" t="s">
        <v>444</v>
      </c>
      <c r="J91" s="639"/>
      <c r="K91" s="639"/>
      <c r="L91" s="639"/>
      <c r="O91" s="639"/>
    </row>
    <row r="92" spans="4:15" x14ac:dyDescent="0.2">
      <c r="D92" s="488" t="s">
        <v>445</v>
      </c>
      <c r="J92" s="639"/>
      <c r="K92" s="639"/>
      <c r="L92" s="639"/>
      <c r="O92" s="639"/>
    </row>
    <row r="93" spans="4:15" x14ac:dyDescent="0.2">
      <c r="D93" s="687" t="s">
        <v>125</v>
      </c>
      <c r="J93" s="639"/>
      <c r="K93" s="639"/>
      <c r="L93" s="639"/>
      <c r="O93" s="639"/>
    </row>
    <row r="94" spans="4:15" x14ac:dyDescent="0.2">
      <c r="D94" s="687" t="s">
        <v>126</v>
      </c>
      <c r="J94" s="639"/>
      <c r="K94" s="639"/>
      <c r="L94" s="639"/>
      <c r="O94" s="639"/>
    </row>
    <row r="95" spans="4:15" x14ac:dyDescent="0.2">
      <c r="D95" s="687" t="s">
        <v>127</v>
      </c>
      <c r="J95" s="639"/>
      <c r="K95" s="639"/>
      <c r="L95" s="639"/>
      <c r="O95" s="639"/>
    </row>
    <row r="96" spans="4:15" x14ac:dyDescent="0.2">
      <c r="D96" s="687" t="s">
        <v>128</v>
      </c>
      <c r="J96" s="639"/>
      <c r="K96" s="639"/>
      <c r="L96" s="639"/>
      <c r="O96" s="639"/>
    </row>
    <row r="97" spans="4:15" x14ac:dyDescent="0.2">
      <c r="D97" s="687" t="s">
        <v>129</v>
      </c>
      <c r="J97" s="639"/>
      <c r="K97" s="639"/>
      <c r="L97" s="639"/>
      <c r="O97" s="639"/>
    </row>
    <row r="98" spans="4:15" x14ac:dyDescent="0.2">
      <c r="D98" s="488" t="s">
        <v>130</v>
      </c>
      <c r="J98" s="639"/>
      <c r="K98" s="639"/>
      <c r="L98" s="639"/>
      <c r="O98" s="639"/>
    </row>
    <row r="99" spans="4:15" x14ac:dyDescent="0.2">
      <c r="D99" s="488" t="s">
        <v>131</v>
      </c>
      <c r="J99" s="639"/>
      <c r="K99" s="639"/>
      <c r="L99" s="639"/>
      <c r="O99" s="639"/>
    </row>
    <row r="100" spans="4:15" x14ac:dyDescent="0.2">
      <c r="D100" s="688" t="s">
        <v>446</v>
      </c>
      <c r="J100" s="639"/>
      <c r="K100" s="639"/>
      <c r="L100" s="639"/>
      <c r="O100" s="639"/>
    </row>
    <row r="101" spans="4:15" x14ac:dyDescent="0.2">
      <c r="D101" s="688" t="s">
        <v>140</v>
      </c>
      <c r="J101" s="639"/>
      <c r="K101" s="639"/>
      <c r="L101" s="639"/>
      <c r="O101" s="639"/>
    </row>
    <row r="102" spans="4:15" x14ac:dyDescent="0.2">
      <c r="D102" s="688" t="s">
        <v>141</v>
      </c>
      <c r="J102" s="639"/>
      <c r="K102" s="639"/>
      <c r="L102" s="639"/>
      <c r="O102" s="639"/>
    </row>
    <row r="103" spans="4:15" x14ac:dyDescent="0.2">
      <c r="D103" s="688" t="s">
        <v>447</v>
      </c>
      <c r="J103" s="639"/>
      <c r="K103" s="639"/>
      <c r="L103" s="639"/>
      <c r="O103" s="639"/>
    </row>
    <row r="104" spans="4:15" x14ac:dyDescent="0.2">
      <c r="D104" s="688" t="s">
        <v>143</v>
      </c>
      <c r="J104" s="639"/>
      <c r="K104" s="639"/>
      <c r="L104" s="639"/>
      <c r="O104" s="639"/>
    </row>
    <row r="105" spans="4:15" x14ac:dyDescent="0.2">
      <c r="D105" s="488">
        <v>1</v>
      </c>
      <c r="J105" s="639"/>
      <c r="K105" s="639"/>
      <c r="L105" s="639"/>
      <c r="O105" s="639"/>
    </row>
    <row r="106" spans="4:15" x14ac:dyDescent="0.2">
      <c r="D106" s="488">
        <v>2</v>
      </c>
      <c r="J106" s="639"/>
      <c r="K106" s="639"/>
      <c r="L106" s="639"/>
      <c r="O106" s="639"/>
    </row>
    <row r="107" spans="4:15" x14ac:dyDescent="0.2">
      <c r="D107" s="488">
        <v>3</v>
      </c>
      <c r="J107" s="639"/>
      <c r="K107" s="639"/>
      <c r="L107" s="639"/>
      <c r="O107" s="639"/>
    </row>
    <row r="108" spans="4:15" x14ac:dyDescent="0.2">
      <c r="D108" s="488">
        <v>4</v>
      </c>
      <c r="J108" s="639"/>
      <c r="K108" s="639"/>
      <c r="L108" s="639"/>
      <c r="O108" s="639"/>
    </row>
    <row r="109" spans="4:15" x14ac:dyDescent="0.2">
      <c r="D109" s="488">
        <v>5</v>
      </c>
      <c r="J109" s="639"/>
      <c r="K109" s="639"/>
      <c r="L109" s="639"/>
      <c r="O109" s="639"/>
    </row>
    <row r="110" spans="4:15" x14ac:dyDescent="0.2">
      <c r="D110" s="488">
        <v>6</v>
      </c>
      <c r="J110" s="639"/>
      <c r="K110" s="639"/>
      <c r="L110" s="639"/>
      <c r="O110" s="639"/>
    </row>
    <row r="111" spans="4:15" x14ac:dyDescent="0.2">
      <c r="D111" s="488">
        <v>7</v>
      </c>
      <c r="J111" s="639"/>
      <c r="K111" s="639"/>
      <c r="L111" s="639"/>
      <c r="O111" s="639"/>
    </row>
    <row r="112" spans="4:15" x14ac:dyDescent="0.2">
      <c r="D112" s="488">
        <v>8</v>
      </c>
      <c r="J112" s="639"/>
      <c r="K112" s="639"/>
      <c r="L112" s="639"/>
      <c r="O112" s="639"/>
    </row>
    <row r="113" spans="4:15" x14ac:dyDescent="0.2">
      <c r="D113" s="488">
        <v>9</v>
      </c>
      <c r="J113" s="639"/>
      <c r="K113" s="639"/>
      <c r="L113" s="639"/>
      <c r="O113" s="639"/>
    </row>
    <row r="114" spans="4:15" x14ac:dyDescent="0.2">
      <c r="D114" s="488">
        <v>10</v>
      </c>
      <c r="J114" s="639"/>
      <c r="K114" s="639"/>
      <c r="L114" s="639"/>
      <c r="O114" s="639"/>
    </row>
    <row r="115" spans="4:15" x14ac:dyDescent="0.2">
      <c r="D115" s="488">
        <v>11</v>
      </c>
      <c r="J115" s="639"/>
      <c r="K115" s="639"/>
      <c r="L115" s="639"/>
      <c r="O115" s="639"/>
    </row>
    <row r="116" spans="4:15" x14ac:dyDescent="0.2">
      <c r="D116" s="488">
        <v>12</v>
      </c>
      <c r="J116" s="639"/>
      <c r="K116" s="639"/>
      <c r="L116" s="639"/>
      <c r="O116" s="639"/>
    </row>
    <row r="117" spans="4:15" x14ac:dyDescent="0.2">
      <c r="D117" s="488">
        <v>13</v>
      </c>
      <c r="J117" s="639"/>
      <c r="K117" s="639"/>
      <c r="L117" s="639"/>
      <c r="O117" s="639"/>
    </row>
    <row r="118" spans="4:15" x14ac:dyDescent="0.2">
      <c r="D118" s="488">
        <v>14</v>
      </c>
      <c r="J118" s="639"/>
      <c r="K118" s="639"/>
      <c r="L118" s="639"/>
      <c r="O118" s="639"/>
    </row>
    <row r="119" spans="4:15" x14ac:dyDescent="0.2">
      <c r="D119" s="488">
        <v>15</v>
      </c>
      <c r="J119" s="639"/>
      <c r="K119" s="639"/>
      <c r="L119" s="639"/>
      <c r="O119" s="639"/>
    </row>
    <row r="120" spans="4:15" x14ac:dyDescent="0.2">
      <c r="D120" s="488">
        <v>16</v>
      </c>
      <c r="J120" s="639"/>
      <c r="K120" s="639"/>
      <c r="L120" s="639"/>
      <c r="O120" s="639"/>
    </row>
    <row r="121" spans="4:15" x14ac:dyDescent="0.2">
      <c r="J121" s="639"/>
      <c r="K121" s="639"/>
      <c r="L121" s="639"/>
      <c r="O121" s="639"/>
    </row>
    <row r="122" spans="4:15" x14ac:dyDescent="0.2">
      <c r="J122" s="639"/>
      <c r="K122" s="639"/>
      <c r="L122" s="639"/>
      <c r="O122" s="639"/>
    </row>
    <row r="123" spans="4:15" x14ac:dyDescent="0.2">
      <c r="J123" s="639"/>
      <c r="K123" s="639"/>
      <c r="L123" s="639"/>
      <c r="O123" s="639"/>
    </row>
    <row r="124" spans="4:15" x14ac:dyDescent="0.2">
      <c r="J124" s="639"/>
      <c r="K124" s="639"/>
      <c r="L124" s="639"/>
      <c r="O124" s="639"/>
    </row>
    <row r="125" spans="4:15" x14ac:dyDescent="0.2">
      <c r="J125" s="639"/>
      <c r="K125" s="639"/>
      <c r="L125" s="639"/>
      <c r="O125" s="639"/>
    </row>
  </sheetData>
  <phoneticPr fontId="30" type="noConversion"/>
  <dataValidations count="1">
    <dataValidation type="list" allowBlank="1" showInputMessage="1" showErrorMessage="1" sqref="K37:K42 K25:K30 K13:K18 K49:K54">
      <formula1>$D$78:$D$120</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colBreaks count="1" manualBreakCount="1">
    <brk id="1"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5"/>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5.7109375" style="746" customWidth="1"/>
    <col min="5" max="5" width="2.7109375" style="35" customWidth="1"/>
    <col min="6" max="10" width="14.85546875" style="35" customWidth="1"/>
    <col min="11" max="12" width="2.7109375" style="35" customWidth="1"/>
    <col min="13" max="13" width="15.42578125" style="35" customWidth="1"/>
    <col min="14" max="15" width="5.7109375" style="35" customWidth="1"/>
    <col min="16" max="16384" width="9.140625" style="35"/>
  </cols>
  <sheetData>
    <row r="1" spans="2:12" ht="12.75" customHeight="1" x14ac:dyDescent="0.2"/>
    <row r="2" spans="2:12" x14ac:dyDescent="0.2">
      <c r="B2" s="320"/>
      <c r="C2" s="321"/>
      <c r="D2" s="734"/>
      <c r="E2" s="321"/>
      <c r="F2" s="321"/>
      <c r="G2" s="321"/>
      <c r="H2" s="321"/>
      <c r="I2" s="321"/>
      <c r="J2" s="321"/>
      <c r="K2" s="321"/>
      <c r="L2" s="324"/>
    </row>
    <row r="3" spans="2:12" x14ac:dyDescent="0.2">
      <c r="B3" s="170"/>
      <c r="C3" s="325"/>
      <c r="D3" s="735"/>
      <c r="E3" s="325"/>
      <c r="F3" s="325"/>
      <c r="G3" s="325"/>
      <c r="H3" s="325"/>
      <c r="I3" s="325"/>
      <c r="J3" s="325"/>
      <c r="K3" s="325"/>
      <c r="L3" s="328"/>
    </row>
    <row r="4" spans="2:12" s="178" customFormat="1" ht="18.75" x14ac:dyDescent="0.3">
      <c r="B4" s="280"/>
      <c r="C4" s="279" t="s">
        <v>303</v>
      </c>
      <c r="D4" s="736"/>
      <c r="E4" s="187"/>
      <c r="F4" s="187"/>
      <c r="G4" s="187"/>
      <c r="H4" s="187"/>
      <c r="I4" s="187"/>
      <c r="J4" s="187"/>
      <c r="K4" s="187"/>
      <c r="L4" s="313"/>
    </row>
    <row r="5" spans="2:12" ht="18.75" x14ac:dyDescent="0.3">
      <c r="B5" s="329"/>
      <c r="C5" s="102" t="str">
        <f>geg!F10</f>
        <v>Voorbeeld SBO</v>
      </c>
      <c r="D5" s="735"/>
      <c r="E5" s="330"/>
      <c r="F5" s="330"/>
      <c r="G5" s="330"/>
      <c r="H5" s="330"/>
      <c r="I5" s="330"/>
      <c r="J5" s="330"/>
      <c r="K5" s="330"/>
      <c r="L5" s="379"/>
    </row>
    <row r="6" spans="2:12" x14ac:dyDescent="0.2">
      <c r="B6" s="329"/>
      <c r="C6" s="330"/>
      <c r="D6" s="735"/>
      <c r="E6" s="330"/>
      <c r="F6" s="420"/>
      <c r="G6" s="420"/>
      <c r="H6" s="420"/>
      <c r="I6" s="540"/>
      <c r="J6" s="540"/>
      <c r="K6" s="330"/>
      <c r="L6" s="379"/>
    </row>
    <row r="7" spans="2:12" x14ac:dyDescent="0.2">
      <c r="B7" s="329"/>
      <c r="C7" s="330"/>
      <c r="D7" s="735"/>
      <c r="E7" s="330"/>
      <c r="F7" s="420"/>
      <c r="G7" s="420"/>
      <c r="H7" s="420"/>
      <c r="I7" s="540"/>
      <c r="J7" s="540"/>
      <c r="K7" s="330"/>
      <c r="L7" s="379"/>
    </row>
    <row r="8" spans="2:12" s="707" customFormat="1" x14ac:dyDescent="0.2">
      <c r="B8" s="312"/>
      <c r="C8" s="187"/>
      <c r="D8" s="885"/>
      <c r="E8" s="186"/>
      <c r="F8" s="879">
        <f>mat!H8</f>
        <v>2016</v>
      </c>
      <c r="G8" s="879">
        <f>mat!I8</f>
        <v>2017</v>
      </c>
      <c r="H8" s="879">
        <f>G8+1</f>
        <v>2018</v>
      </c>
      <c r="I8" s="879">
        <f>H8+1</f>
        <v>2019</v>
      </c>
      <c r="J8" s="879">
        <f>I8+1</f>
        <v>2020</v>
      </c>
      <c r="K8" s="541"/>
      <c r="L8" s="542"/>
    </row>
    <row r="9" spans="2:12" x14ac:dyDescent="0.2">
      <c r="B9" s="170"/>
      <c r="C9" s="325"/>
      <c r="D9" s="735"/>
      <c r="E9" s="422"/>
      <c r="F9" s="325"/>
      <c r="G9" s="325"/>
      <c r="H9" s="325"/>
      <c r="I9" s="325"/>
      <c r="J9" s="325"/>
      <c r="K9" s="543"/>
      <c r="L9" s="544"/>
    </row>
    <row r="10" spans="2:12" x14ac:dyDescent="0.2">
      <c r="B10" s="170"/>
      <c r="C10" s="171"/>
      <c r="D10" s="737"/>
      <c r="E10" s="545"/>
      <c r="F10" s="334"/>
      <c r="G10" s="334"/>
      <c r="H10" s="334"/>
      <c r="I10" s="334"/>
      <c r="J10" s="334"/>
      <c r="K10" s="546"/>
      <c r="L10" s="544"/>
    </row>
    <row r="11" spans="2:12" x14ac:dyDescent="0.2">
      <c r="B11" s="312"/>
      <c r="C11" s="337"/>
      <c r="D11" s="712" t="s">
        <v>366</v>
      </c>
      <c r="E11" s="547"/>
      <c r="F11" s="265"/>
      <c r="G11" s="265"/>
      <c r="H11" s="265"/>
      <c r="I11" s="265"/>
      <c r="J11" s="265"/>
      <c r="K11" s="548"/>
      <c r="L11" s="542"/>
    </row>
    <row r="12" spans="2:12" x14ac:dyDescent="0.2">
      <c r="B12" s="170"/>
      <c r="C12" s="339"/>
      <c r="D12" s="739"/>
      <c r="E12" s="224"/>
      <c r="F12" s="264"/>
      <c r="G12" s="264"/>
      <c r="H12" s="264"/>
      <c r="I12" s="264"/>
      <c r="J12" s="264"/>
      <c r="K12" s="549"/>
      <c r="L12" s="544"/>
    </row>
    <row r="13" spans="2:12" x14ac:dyDescent="0.2">
      <c r="B13" s="550"/>
      <c r="C13" s="551"/>
      <c r="D13" s="740" t="s">
        <v>304</v>
      </c>
      <c r="E13" s="264"/>
      <c r="F13" s="264"/>
      <c r="G13" s="264"/>
      <c r="H13" s="264"/>
      <c r="I13" s="264"/>
      <c r="J13" s="264"/>
      <c r="K13" s="345"/>
      <c r="L13" s="328"/>
    </row>
    <row r="14" spans="2:12" x14ac:dyDescent="0.2">
      <c r="B14" s="170"/>
      <c r="C14" s="339"/>
      <c r="D14" s="742" t="s">
        <v>382</v>
      </c>
      <c r="E14" s="264"/>
      <c r="F14" s="503">
        <v>0</v>
      </c>
      <c r="G14" s="804">
        <f>pers!I113+persbel!I107+mat!I58</f>
        <v>1546830.7375</v>
      </c>
      <c r="H14" s="804">
        <f>pers!J113+persbel!J107+mat!J58</f>
        <v>1543527.3780000003</v>
      </c>
      <c r="I14" s="804">
        <f>pers!K113+persbel!K107+mat!K58</f>
        <v>1543527.3780000003</v>
      </c>
      <c r="J14" s="804">
        <f>pers!L113+persbel!L107+mat!L58</f>
        <v>1543527.3780000003</v>
      </c>
      <c r="K14" s="345"/>
      <c r="L14" s="328"/>
    </row>
    <row r="15" spans="2:12" x14ac:dyDescent="0.2">
      <c r="B15" s="170"/>
      <c r="C15" s="339"/>
      <c r="D15" s="742" t="s">
        <v>383</v>
      </c>
      <c r="E15" s="264"/>
      <c r="F15" s="503">
        <v>0</v>
      </c>
      <c r="G15" s="894">
        <f>pers!I114+persbel!I108+mat!I70</f>
        <v>0</v>
      </c>
      <c r="H15" s="894">
        <f>pers!J114+persbel!J108+mat!J70</f>
        <v>0</v>
      </c>
      <c r="I15" s="894">
        <f>pers!K114+persbel!K108+mat!K70</f>
        <v>0</v>
      </c>
      <c r="J15" s="894">
        <f>pers!L114+persbel!L108+mat!L70</f>
        <v>0</v>
      </c>
      <c r="K15" s="345"/>
      <c r="L15" s="328"/>
    </row>
    <row r="16" spans="2:12" x14ac:dyDescent="0.2">
      <c r="B16" s="170"/>
      <c r="C16" s="339"/>
      <c r="D16" s="742" t="s">
        <v>384</v>
      </c>
      <c r="E16" s="264"/>
      <c r="F16" s="503">
        <v>0</v>
      </c>
      <c r="G16" s="894">
        <v>0</v>
      </c>
      <c r="H16" s="894">
        <v>0</v>
      </c>
      <c r="I16" s="894">
        <v>0</v>
      </c>
      <c r="J16" s="894">
        <v>0</v>
      </c>
      <c r="K16" s="345"/>
      <c r="L16" s="328"/>
    </row>
    <row r="17" spans="2:12" x14ac:dyDescent="0.2">
      <c r="B17" s="170"/>
      <c r="C17" s="339"/>
      <c r="D17" s="742" t="s">
        <v>385</v>
      </c>
      <c r="E17" s="264"/>
      <c r="F17" s="503">
        <v>0</v>
      </c>
      <c r="G17" s="894">
        <f>pers!I115+persbel!I109+mat!I76</f>
        <v>0</v>
      </c>
      <c r="H17" s="894">
        <f>pers!J115+persbel!J109+mat!J76</f>
        <v>0</v>
      </c>
      <c r="I17" s="894">
        <f>pers!K115+persbel!K109+mat!K76</f>
        <v>0</v>
      </c>
      <c r="J17" s="894">
        <f>pers!L115+persbel!L109+mat!L76</f>
        <v>0</v>
      </c>
      <c r="K17" s="345"/>
      <c r="L17" s="328"/>
    </row>
    <row r="18" spans="2:12" x14ac:dyDescent="0.2">
      <c r="B18" s="170"/>
      <c r="C18" s="339"/>
      <c r="D18" s="742" t="s">
        <v>386</v>
      </c>
      <c r="E18" s="264"/>
      <c r="F18" s="503">
        <v>0</v>
      </c>
      <c r="G18" s="804">
        <f>pers!I118+persbel!I112+(mat!I83-mat!I76)</f>
        <v>0</v>
      </c>
      <c r="H18" s="804">
        <f>pers!J118+persbel!J112+(mat!J83-mat!J76)</f>
        <v>0</v>
      </c>
      <c r="I18" s="804">
        <f>pers!K118+persbel!K112+(mat!K83-mat!K76)</f>
        <v>0</v>
      </c>
      <c r="J18" s="804">
        <f>pers!L118+persbel!L112+(mat!L83-mat!L76)</f>
        <v>0</v>
      </c>
      <c r="K18" s="345"/>
      <c r="L18" s="328"/>
    </row>
    <row r="19" spans="2:12" x14ac:dyDescent="0.2">
      <c r="B19" s="170"/>
      <c r="C19" s="339"/>
      <c r="D19" s="744"/>
      <c r="E19" s="528"/>
      <c r="F19" s="755">
        <f t="shared" ref="F19:J19" si="0">SUM(F14:F18)</f>
        <v>0</v>
      </c>
      <c r="G19" s="755">
        <f t="shared" si="0"/>
        <v>1546830.7375</v>
      </c>
      <c r="H19" s="755">
        <f t="shared" si="0"/>
        <v>1543527.3780000003</v>
      </c>
      <c r="I19" s="755">
        <f t="shared" si="0"/>
        <v>1543527.3780000003</v>
      </c>
      <c r="J19" s="755">
        <f t="shared" si="0"/>
        <v>1543527.3780000003</v>
      </c>
      <c r="K19" s="345"/>
      <c r="L19" s="328"/>
    </row>
    <row r="20" spans="2:12" x14ac:dyDescent="0.2">
      <c r="B20" s="550"/>
      <c r="C20" s="551"/>
      <c r="D20" s="740" t="s">
        <v>306</v>
      </c>
      <c r="E20" s="528"/>
      <c r="F20" s="552"/>
      <c r="G20" s="552"/>
      <c r="H20" s="552"/>
      <c r="I20" s="552"/>
      <c r="J20" s="552"/>
      <c r="K20" s="345"/>
      <c r="L20" s="328"/>
    </row>
    <row r="21" spans="2:12" hidden="1" x14ac:dyDescent="0.2">
      <c r="B21" s="170"/>
      <c r="C21" s="339"/>
      <c r="D21" s="741" t="s">
        <v>333</v>
      </c>
      <c r="E21" s="524"/>
      <c r="F21" s="554">
        <f>pers!H120</f>
        <v>0</v>
      </c>
      <c r="G21" s="554">
        <f>pers!I120</f>
        <v>130416.66666666669</v>
      </c>
      <c r="H21" s="554">
        <f>pers!J120</f>
        <v>131000</v>
      </c>
      <c r="I21" s="554">
        <f>pers!K120</f>
        <v>131000</v>
      </c>
      <c r="J21" s="554">
        <f>pers!L120</f>
        <v>131000</v>
      </c>
      <c r="K21" s="345"/>
      <c r="L21" s="328"/>
    </row>
    <row r="22" spans="2:12" hidden="1" x14ac:dyDescent="0.2">
      <c r="B22" s="170"/>
      <c r="C22" s="339"/>
      <c r="D22" s="891" t="s">
        <v>154</v>
      </c>
      <c r="E22" s="524"/>
      <c r="F22" s="554">
        <f>persbel!H114</f>
        <v>0</v>
      </c>
      <c r="G22" s="554">
        <f>persbel!I114</f>
        <v>0</v>
      </c>
      <c r="H22" s="554">
        <f>persbel!J114</f>
        <v>0</v>
      </c>
      <c r="I22" s="554">
        <f>persbel!K114</f>
        <v>0</v>
      </c>
      <c r="J22" s="554">
        <f>persbel!L114</f>
        <v>0</v>
      </c>
      <c r="K22" s="345"/>
      <c r="L22" s="328"/>
    </row>
    <row r="23" spans="2:12" x14ac:dyDescent="0.2">
      <c r="B23" s="170"/>
      <c r="C23" s="339"/>
      <c r="D23" s="892" t="s">
        <v>387</v>
      </c>
      <c r="E23" s="524"/>
      <c r="F23" s="503">
        <v>0</v>
      </c>
      <c r="G23" s="894">
        <f>SUM(G21:G22)</f>
        <v>130416.66666666669</v>
      </c>
      <c r="H23" s="894">
        <f>SUM(H21:H22)</f>
        <v>131000</v>
      </c>
      <c r="I23" s="894">
        <f>SUM(I21:I22)</f>
        <v>131000</v>
      </c>
      <c r="J23" s="894">
        <f>SUM(J21:J22)</f>
        <v>131000</v>
      </c>
      <c r="K23" s="345"/>
      <c r="L23" s="328"/>
    </row>
    <row r="24" spans="2:12" x14ac:dyDescent="0.2">
      <c r="B24" s="170"/>
      <c r="C24" s="339"/>
      <c r="D24" s="739" t="s">
        <v>388</v>
      </c>
      <c r="E24" s="264"/>
      <c r="F24" s="894">
        <f>act!F50</f>
        <v>0</v>
      </c>
      <c r="G24" s="894">
        <f>act!G50</f>
        <v>0</v>
      </c>
      <c r="H24" s="894">
        <f>act!H50</f>
        <v>0</v>
      </c>
      <c r="I24" s="894">
        <f>act!I50</f>
        <v>0</v>
      </c>
      <c r="J24" s="894">
        <f>act!J50</f>
        <v>0</v>
      </c>
      <c r="K24" s="345"/>
      <c r="L24" s="328"/>
    </row>
    <row r="25" spans="2:12" x14ac:dyDescent="0.2">
      <c r="B25" s="170"/>
      <c r="C25" s="339"/>
      <c r="D25" s="739" t="s">
        <v>389</v>
      </c>
      <c r="E25" s="264"/>
      <c r="F25" s="894">
        <f>mat!H131</f>
        <v>0</v>
      </c>
      <c r="G25" s="894">
        <f>mat!I131</f>
        <v>0</v>
      </c>
      <c r="H25" s="894">
        <f>mat!J131</f>
        <v>0</v>
      </c>
      <c r="I25" s="894">
        <f>mat!K131</f>
        <v>0</v>
      </c>
      <c r="J25" s="894">
        <f>mat!L131</f>
        <v>0</v>
      </c>
      <c r="K25" s="345"/>
      <c r="L25" s="328"/>
    </row>
    <row r="26" spans="2:12" x14ac:dyDescent="0.2">
      <c r="B26" s="170"/>
      <c r="C26" s="339"/>
      <c r="D26" s="739" t="s">
        <v>390</v>
      </c>
      <c r="E26" s="264"/>
      <c r="F26" s="804">
        <f>mat!H173</f>
        <v>0</v>
      </c>
      <c r="G26" s="804">
        <f>mat!I173</f>
        <v>0</v>
      </c>
      <c r="H26" s="804">
        <f>mat!J173</f>
        <v>0</v>
      </c>
      <c r="I26" s="804">
        <f>mat!K173</f>
        <v>0</v>
      </c>
      <c r="J26" s="804">
        <f>mat!L173</f>
        <v>0</v>
      </c>
      <c r="K26" s="345"/>
      <c r="L26" s="328"/>
    </row>
    <row r="27" spans="2:12" x14ac:dyDescent="0.2">
      <c r="B27" s="170"/>
      <c r="C27" s="339"/>
      <c r="D27" s="744"/>
      <c r="E27" s="264"/>
      <c r="F27" s="895">
        <f t="shared" ref="F27:J27" si="1">SUM(F23:F26)</f>
        <v>0</v>
      </c>
      <c r="G27" s="895">
        <f t="shared" si="1"/>
        <v>130416.66666666669</v>
      </c>
      <c r="H27" s="895">
        <f t="shared" si="1"/>
        <v>131000</v>
      </c>
      <c r="I27" s="895">
        <f t="shared" si="1"/>
        <v>131000</v>
      </c>
      <c r="J27" s="895">
        <f t="shared" si="1"/>
        <v>131000</v>
      </c>
      <c r="K27" s="345"/>
      <c r="L27" s="328"/>
    </row>
    <row r="28" spans="2:12" x14ac:dyDescent="0.2">
      <c r="B28" s="170"/>
      <c r="C28" s="339"/>
      <c r="D28" s="893"/>
      <c r="E28" s="524"/>
      <c r="F28" s="556"/>
      <c r="G28" s="556"/>
      <c r="H28" s="556"/>
      <c r="I28" s="556"/>
      <c r="J28" s="556"/>
      <c r="K28" s="345"/>
      <c r="L28" s="328"/>
    </row>
    <row r="29" spans="2:12" x14ac:dyDescent="0.2">
      <c r="B29" s="170"/>
      <c r="C29" s="527"/>
      <c r="D29" s="744" t="s">
        <v>391</v>
      </c>
      <c r="E29" s="528"/>
      <c r="F29" s="844">
        <f t="shared" ref="F29:J29" si="2">F19-F27</f>
        <v>0</v>
      </c>
      <c r="G29" s="844">
        <f t="shared" si="2"/>
        <v>1416414.0708333333</v>
      </c>
      <c r="H29" s="844">
        <f t="shared" si="2"/>
        <v>1412527.3780000003</v>
      </c>
      <c r="I29" s="844">
        <f t="shared" si="2"/>
        <v>1412527.3780000003</v>
      </c>
      <c r="J29" s="844">
        <f t="shared" si="2"/>
        <v>1412527.3780000003</v>
      </c>
      <c r="K29" s="529"/>
      <c r="L29" s="328"/>
    </row>
    <row r="30" spans="2:12" x14ac:dyDescent="0.2">
      <c r="B30" s="170"/>
      <c r="C30" s="557"/>
      <c r="D30" s="740"/>
      <c r="E30" s="524"/>
      <c r="F30" s="558"/>
      <c r="G30" s="558"/>
      <c r="H30" s="558"/>
      <c r="I30" s="558"/>
      <c r="J30" s="558"/>
      <c r="K30" s="525"/>
      <c r="L30" s="328"/>
    </row>
    <row r="31" spans="2:12" x14ac:dyDescent="0.2">
      <c r="B31" s="170"/>
      <c r="C31" s="325"/>
      <c r="D31" s="735"/>
      <c r="E31" s="325"/>
      <c r="F31" s="325"/>
      <c r="G31" s="325"/>
      <c r="H31" s="325"/>
      <c r="I31" s="559"/>
      <c r="J31" s="325"/>
      <c r="K31" s="422"/>
      <c r="L31" s="328"/>
    </row>
    <row r="32" spans="2:12" x14ac:dyDescent="0.2">
      <c r="B32" s="170"/>
      <c r="C32" s="339"/>
      <c r="D32" s="742"/>
      <c r="E32" s="524"/>
      <c r="F32" s="556"/>
      <c r="G32" s="556"/>
      <c r="H32" s="556"/>
      <c r="I32" s="556"/>
      <c r="J32" s="556"/>
      <c r="K32" s="345"/>
      <c r="L32" s="328"/>
    </row>
    <row r="33" spans="2:12" x14ac:dyDescent="0.2">
      <c r="B33" s="312"/>
      <c r="C33" s="337"/>
      <c r="D33" s="749" t="s">
        <v>160</v>
      </c>
      <c r="E33" s="262"/>
      <c r="F33" s="560"/>
      <c r="G33" s="560"/>
      <c r="H33" s="560"/>
      <c r="I33" s="560"/>
      <c r="J33" s="560"/>
      <c r="K33" s="338"/>
      <c r="L33" s="313"/>
    </row>
    <row r="34" spans="2:12" x14ac:dyDescent="0.2">
      <c r="B34" s="170"/>
      <c r="C34" s="339"/>
      <c r="D34" s="741"/>
      <c r="E34" s="524"/>
      <c r="F34" s="556"/>
      <c r="G34" s="556"/>
      <c r="H34" s="556"/>
      <c r="I34" s="556"/>
      <c r="J34" s="556"/>
      <c r="K34" s="345"/>
      <c r="L34" s="328"/>
    </row>
    <row r="35" spans="2:12" x14ac:dyDescent="0.2">
      <c r="B35" s="170"/>
      <c r="C35" s="339"/>
      <c r="D35" s="742" t="s">
        <v>392</v>
      </c>
      <c r="E35" s="524"/>
      <c r="F35" s="503">
        <v>0</v>
      </c>
      <c r="G35" s="503">
        <v>0</v>
      </c>
      <c r="H35" s="503">
        <v>0</v>
      </c>
      <c r="I35" s="503">
        <v>0</v>
      </c>
      <c r="J35" s="503">
        <v>0</v>
      </c>
      <c r="K35" s="345"/>
      <c r="L35" s="328"/>
    </row>
    <row r="36" spans="2:12" x14ac:dyDescent="0.2">
      <c r="B36" s="170"/>
      <c r="C36" s="339"/>
      <c r="D36" s="742" t="s">
        <v>393</v>
      </c>
      <c r="E36" s="524"/>
      <c r="F36" s="503">
        <v>0</v>
      </c>
      <c r="G36" s="503">
        <v>0</v>
      </c>
      <c r="H36" s="503">
        <v>0</v>
      </c>
      <c r="I36" s="503">
        <v>0</v>
      </c>
      <c r="J36" s="503">
        <v>0</v>
      </c>
      <c r="K36" s="345"/>
      <c r="L36" s="328"/>
    </row>
    <row r="37" spans="2:12" x14ac:dyDescent="0.2">
      <c r="B37" s="170"/>
      <c r="C37" s="339"/>
      <c r="D37" s="893"/>
      <c r="E37" s="524"/>
      <c r="F37" s="556"/>
      <c r="G37" s="556"/>
      <c r="H37" s="556"/>
      <c r="I37" s="556"/>
      <c r="J37" s="556"/>
      <c r="K37" s="345"/>
      <c r="L37" s="328"/>
    </row>
    <row r="38" spans="2:12" x14ac:dyDescent="0.2">
      <c r="B38" s="170"/>
      <c r="C38" s="339"/>
      <c r="D38" s="744" t="s">
        <v>308</v>
      </c>
      <c r="E38" s="264"/>
      <c r="F38" s="844">
        <f t="shared" ref="F38:J38" si="3">F35-F36</f>
        <v>0</v>
      </c>
      <c r="G38" s="844">
        <f t="shared" si="3"/>
        <v>0</v>
      </c>
      <c r="H38" s="844">
        <f t="shared" si="3"/>
        <v>0</v>
      </c>
      <c r="I38" s="844">
        <f t="shared" si="3"/>
        <v>0</v>
      </c>
      <c r="J38" s="844">
        <f t="shared" si="3"/>
        <v>0</v>
      </c>
      <c r="K38" s="345"/>
      <c r="L38" s="328"/>
    </row>
    <row r="39" spans="2:12" x14ac:dyDescent="0.2">
      <c r="B39" s="170"/>
      <c r="C39" s="339"/>
      <c r="D39" s="893"/>
      <c r="E39" s="524"/>
      <c r="F39" s="556"/>
      <c r="G39" s="556"/>
      <c r="H39" s="556"/>
      <c r="I39" s="556"/>
      <c r="J39" s="556"/>
      <c r="K39" s="345"/>
      <c r="L39" s="328"/>
    </row>
    <row r="40" spans="2:12" x14ac:dyDescent="0.2">
      <c r="B40" s="170"/>
      <c r="C40" s="325"/>
      <c r="D40" s="735"/>
      <c r="E40" s="325"/>
      <c r="F40" s="325"/>
      <c r="G40" s="325"/>
      <c r="H40" s="325"/>
      <c r="I40" s="559"/>
      <c r="J40" s="325"/>
      <c r="K40" s="422"/>
      <c r="L40" s="328"/>
    </row>
    <row r="41" spans="2:12" x14ac:dyDescent="0.2">
      <c r="B41" s="170"/>
      <c r="C41" s="339"/>
      <c r="D41" s="893"/>
      <c r="E41" s="524"/>
      <c r="F41" s="556"/>
      <c r="G41" s="556"/>
      <c r="H41" s="556"/>
      <c r="I41" s="556"/>
      <c r="J41" s="556"/>
      <c r="K41" s="345"/>
      <c r="L41" s="328"/>
    </row>
    <row r="42" spans="2:12" x14ac:dyDescent="0.2">
      <c r="B42" s="394"/>
      <c r="C42" s="527"/>
      <c r="D42" s="749" t="s">
        <v>309</v>
      </c>
      <c r="E42" s="528"/>
      <c r="F42" s="844">
        <f t="shared" ref="F42:J42" si="4">F29+F38</f>
        <v>0</v>
      </c>
      <c r="G42" s="844">
        <f t="shared" si="4"/>
        <v>1416414.0708333333</v>
      </c>
      <c r="H42" s="844">
        <f t="shared" si="4"/>
        <v>1412527.3780000003</v>
      </c>
      <c r="I42" s="844">
        <f t="shared" si="4"/>
        <v>1412527.3780000003</v>
      </c>
      <c r="J42" s="844">
        <f t="shared" si="4"/>
        <v>1412527.3780000003</v>
      </c>
      <c r="K42" s="529"/>
      <c r="L42" s="377"/>
    </row>
    <row r="43" spans="2:12" x14ac:dyDescent="0.2">
      <c r="B43" s="170"/>
      <c r="C43" s="557"/>
      <c r="D43" s="740"/>
      <c r="E43" s="524"/>
      <c r="F43" s="558"/>
      <c r="G43" s="558"/>
      <c r="H43" s="558"/>
      <c r="I43" s="558"/>
      <c r="J43" s="558"/>
      <c r="K43" s="525"/>
      <c r="L43" s="328"/>
    </row>
    <row r="44" spans="2:12" x14ac:dyDescent="0.2">
      <c r="B44" s="170"/>
      <c r="C44" s="325"/>
      <c r="D44" s="735"/>
      <c r="E44" s="325"/>
      <c r="F44" s="325"/>
      <c r="G44" s="325"/>
      <c r="H44" s="325"/>
      <c r="I44" s="559"/>
      <c r="J44" s="325"/>
      <c r="K44" s="422"/>
      <c r="L44" s="328"/>
    </row>
    <row r="45" spans="2:12" x14ac:dyDescent="0.2">
      <c r="B45" s="170"/>
      <c r="C45" s="325"/>
      <c r="D45" s="735"/>
      <c r="E45" s="325"/>
      <c r="F45" s="325"/>
      <c r="G45" s="325"/>
      <c r="H45" s="325"/>
      <c r="I45" s="559"/>
      <c r="J45" s="325"/>
      <c r="K45" s="422"/>
      <c r="L45" s="328"/>
    </row>
    <row r="46" spans="2:12" x14ac:dyDescent="0.2">
      <c r="B46" s="170"/>
      <c r="C46" s="339"/>
      <c r="D46" s="739"/>
      <c r="E46" s="264"/>
      <c r="F46" s="561"/>
      <c r="G46" s="561"/>
      <c r="H46" s="561"/>
      <c r="I46" s="561"/>
      <c r="J46" s="561"/>
      <c r="K46" s="562"/>
      <c r="L46" s="328"/>
    </row>
    <row r="47" spans="2:12" x14ac:dyDescent="0.2">
      <c r="B47" s="312"/>
      <c r="C47" s="337"/>
      <c r="D47" s="712" t="s">
        <v>339</v>
      </c>
      <c r="E47" s="265"/>
      <c r="F47" s="563"/>
      <c r="G47" s="563"/>
      <c r="H47" s="563"/>
      <c r="I47" s="563"/>
      <c r="J47" s="563"/>
      <c r="K47" s="564"/>
      <c r="L47" s="313"/>
    </row>
    <row r="48" spans="2:12" x14ac:dyDescent="0.2">
      <c r="B48" s="170"/>
      <c r="C48" s="339"/>
      <c r="D48" s="739"/>
      <c r="E48" s="264"/>
      <c r="F48" s="561"/>
      <c r="G48" s="561"/>
      <c r="H48" s="561"/>
      <c r="I48" s="561"/>
      <c r="J48" s="561"/>
      <c r="K48" s="562"/>
      <c r="L48" s="328"/>
    </row>
    <row r="49" spans="2:12" x14ac:dyDescent="0.2">
      <c r="B49" s="170"/>
      <c r="C49" s="339"/>
      <c r="D49" s="739" t="s">
        <v>192</v>
      </c>
      <c r="E49" s="264"/>
      <c r="F49" s="563"/>
      <c r="G49" s="886">
        <f>pers!I119</f>
        <v>0</v>
      </c>
      <c r="H49" s="886">
        <f>pers!J119</f>
        <v>0</v>
      </c>
      <c r="I49" s="886">
        <f>pers!K119</f>
        <v>0</v>
      </c>
      <c r="J49" s="886">
        <f>pers!L119</f>
        <v>0</v>
      </c>
      <c r="K49" s="562"/>
      <c r="L49" s="328"/>
    </row>
    <row r="50" spans="2:12" x14ac:dyDescent="0.2">
      <c r="B50" s="170"/>
      <c r="C50" s="339"/>
      <c r="D50" s="739" t="s">
        <v>407</v>
      </c>
      <c r="E50" s="264"/>
      <c r="F50" s="563"/>
      <c r="G50" s="886">
        <f>persbel!I113</f>
        <v>0</v>
      </c>
      <c r="H50" s="886">
        <f>persbel!J113</f>
        <v>0</v>
      </c>
      <c r="I50" s="886">
        <f>persbel!K113</f>
        <v>0</v>
      </c>
      <c r="J50" s="886">
        <f>persbel!L113</f>
        <v>0</v>
      </c>
      <c r="K50" s="562"/>
      <c r="L50" s="328"/>
    </row>
    <row r="51" spans="2:12" x14ac:dyDescent="0.2">
      <c r="B51" s="170"/>
      <c r="C51" s="339"/>
      <c r="D51" s="739" t="s">
        <v>193</v>
      </c>
      <c r="E51" s="264"/>
      <c r="F51" s="563"/>
      <c r="G51" s="886">
        <f>mat!I55</f>
        <v>0</v>
      </c>
      <c r="H51" s="886">
        <f>mat!J55</f>
        <v>0</v>
      </c>
      <c r="I51" s="886">
        <f>mat!K55</f>
        <v>0</v>
      </c>
      <c r="J51" s="886">
        <f>mat!L55</f>
        <v>0</v>
      </c>
      <c r="K51" s="562"/>
      <c r="L51" s="328"/>
    </row>
    <row r="52" spans="2:12" x14ac:dyDescent="0.2">
      <c r="B52" s="170"/>
      <c r="C52" s="339"/>
      <c r="D52" s="738"/>
      <c r="E52" s="264"/>
      <c r="F52" s="563"/>
      <c r="G52" s="844">
        <f>SUM(G49:G51)</f>
        <v>0</v>
      </c>
      <c r="H52" s="844">
        <f>SUM(H49:H51)</f>
        <v>0</v>
      </c>
      <c r="I52" s="844">
        <f>SUM(I49:I51)</f>
        <v>0</v>
      </c>
      <c r="J52" s="844">
        <f>SUM(J49:J51)</f>
        <v>0</v>
      </c>
      <c r="K52" s="562"/>
      <c r="L52" s="328"/>
    </row>
    <row r="53" spans="2:12" x14ac:dyDescent="0.2">
      <c r="B53" s="170"/>
      <c r="C53" s="350"/>
      <c r="D53" s="743"/>
      <c r="E53" s="352"/>
      <c r="F53" s="565"/>
      <c r="G53" s="565"/>
      <c r="H53" s="565"/>
      <c r="I53" s="565"/>
      <c r="J53" s="565"/>
      <c r="K53" s="566"/>
      <c r="L53" s="328"/>
    </row>
    <row r="54" spans="2:12" x14ac:dyDescent="0.2">
      <c r="B54" s="170"/>
      <c r="C54" s="325"/>
      <c r="D54" s="735"/>
      <c r="E54" s="325"/>
      <c r="F54" s="325"/>
      <c r="G54" s="325"/>
      <c r="H54" s="559"/>
      <c r="I54" s="325"/>
      <c r="J54" s="325"/>
      <c r="K54" s="325"/>
      <c r="L54" s="328"/>
    </row>
    <row r="55" spans="2:12" ht="15" x14ac:dyDescent="0.25">
      <c r="B55" s="360"/>
      <c r="C55" s="361"/>
      <c r="D55" s="745"/>
      <c r="E55" s="361"/>
      <c r="F55" s="361"/>
      <c r="G55" s="361"/>
      <c r="H55" s="567"/>
      <c r="I55" s="361"/>
      <c r="J55" s="361"/>
      <c r="K55" s="367" t="s">
        <v>355</v>
      </c>
      <c r="L55" s="368"/>
    </row>
    <row r="56" spans="2:12" x14ac:dyDescent="0.2">
      <c r="I56" s="58"/>
    </row>
    <row r="57" spans="2:12" x14ac:dyDescent="0.2">
      <c r="I57" s="58"/>
    </row>
    <row r="58" spans="2:12" x14ac:dyDescent="0.2">
      <c r="I58" s="58"/>
    </row>
    <row r="59" spans="2:12" x14ac:dyDescent="0.2">
      <c r="I59" s="58"/>
    </row>
    <row r="60" spans="2:12" x14ac:dyDescent="0.2">
      <c r="C60" s="834"/>
      <c r="D60" s="835"/>
      <c r="E60" s="812"/>
      <c r="F60" s="812" t="str">
        <f>tab!D2</f>
        <v>2016/17</v>
      </c>
      <c r="G60" s="812" t="str">
        <f>tab!E2</f>
        <v>2017/18</v>
      </c>
      <c r="H60" s="812" t="str">
        <f>tab!F2</f>
        <v>2018/19</v>
      </c>
      <c r="I60" s="812" t="str">
        <f>tab!G2</f>
        <v>2019/20</v>
      </c>
      <c r="J60" s="812" t="str">
        <f>tab!H2</f>
        <v>2020/21</v>
      </c>
    </row>
    <row r="61" spans="2:12" x14ac:dyDescent="0.2">
      <c r="C61" s="759" t="s">
        <v>337</v>
      </c>
      <c r="D61" s="760"/>
      <c r="E61" s="759"/>
      <c r="F61" s="836"/>
      <c r="G61" s="836"/>
      <c r="H61" s="836"/>
      <c r="I61" s="836"/>
      <c r="J61" s="758"/>
    </row>
    <row r="62" spans="2:12" x14ac:dyDescent="0.2">
      <c r="C62" s="837" t="s">
        <v>158</v>
      </c>
      <c r="D62" s="760"/>
      <c r="E62" s="759"/>
      <c r="F62" s="836">
        <f>pers!H57+persbel!H41+mat!H193</f>
        <v>1548722.8925000001</v>
      </c>
      <c r="G62" s="836">
        <f>pers!I57+persbel!I41+mat!I193</f>
        <v>1543527.378</v>
      </c>
      <c r="H62" s="836">
        <f>pers!J57+persbel!J41+mat!J193</f>
        <v>1543527.378</v>
      </c>
      <c r="I62" s="836">
        <f>pers!K57+persbel!K41+mat!K193</f>
        <v>1543527.378</v>
      </c>
      <c r="J62" s="836">
        <f>pers!L57+persbel!L41+mat!L193</f>
        <v>1543527.378</v>
      </c>
    </row>
    <row r="63" spans="2:12" x14ac:dyDescent="0.2">
      <c r="C63" s="837" t="s">
        <v>290</v>
      </c>
      <c r="D63" s="760"/>
      <c r="E63" s="759"/>
      <c r="F63" s="836">
        <f>pers!H69+persbel!H51+mat!H194</f>
        <v>0</v>
      </c>
      <c r="G63" s="836">
        <f>pers!I69+persbel!I51+mat!I194</f>
        <v>0</v>
      </c>
      <c r="H63" s="836">
        <f>pers!J69+persbel!J51+mat!J194</f>
        <v>0</v>
      </c>
      <c r="I63" s="836">
        <f>pers!K69+persbel!K51+mat!K194</f>
        <v>0</v>
      </c>
      <c r="J63" s="836">
        <f>pers!L69+persbel!L51+mat!L194</f>
        <v>0</v>
      </c>
    </row>
    <row r="64" spans="2:12" x14ac:dyDescent="0.2">
      <c r="C64" s="837" t="s">
        <v>292</v>
      </c>
      <c r="D64" s="760"/>
      <c r="E64" s="759"/>
      <c r="F64" s="836">
        <f>pers!H75+persbel!H57+mat!H196</f>
        <v>0</v>
      </c>
      <c r="G64" s="836">
        <f>pers!I75+persbel!I57+mat!I196</f>
        <v>0</v>
      </c>
      <c r="H64" s="836">
        <f>pers!J75+persbel!J57+mat!J196</f>
        <v>0</v>
      </c>
      <c r="I64" s="836">
        <f>pers!K75+persbel!K57+mat!K196</f>
        <v>0</v>
      </c>
      <c r="J64" s="836">
        <f>pers!L75+persbel!L57+mat!L196</f>
        <v>0</v>
      </c>
    </row>
    <row r="65" spans="3:10" x14ac:dyDescent="0.2">
      <c r="C65" s="837" t="s">
        <v>159</v>
      </c>
      <c r="D65" s="760"/>
      <c r="E65" s="759"/>
      <c r="F65" s="836">
        <f>pers!H82-pers!H75+persbel!H63-persbel!H57+mat!H197</f>
        <v>0</v>
      </c>
      <c r="G65" s="836">
        <f>pers!I82-pers!I75+persbel!I63-persbel!I57+mat!I197</f>
        <v>0</v>
      </c>
      <c r="H65" s="836">
        <f>pers!J82-pers!J75+persbel!J63-persbel!J57+mat!J197</f>
        <v>0</v>
      </c>
      <c r="I65" s="836">
        <f>pers!K82-pers!K75+persbel!K63-persbel!K57+mat!K197</f>
        <v>0</v>
      </c>
      <c r="J65" s="836">
        <f>pers!L82-pers!L75+persbel!L63-persbel!L57+mat!L197</f>
        <v>0</v>
      </c>
    </row>
    <row r="66" spans="3:10" x14ac:dyDescent="0.2">
      <c r="C66" s="713" t="s">
        <v>61</v>
      </c>
      <c r="D66" s="760"/>
      <c r="E66" s="759"/>
      <c r="F66" s="838">
        <f>SUM(F62:F65)</f>
        <v>1548722.8925000001</v>
      </c>
      <c r="G66" s="838">
        <f>SUM(G62:G65)</f>
        <v>1543527.378</v>
      </c>
      <c r="H66" s="838">
        <f>SUM(H62:H65)</f>
        <v>1543527.378</v>
      </c>
      <c r="I66" s="838">
        <f>SUM(I62:I65)</f>
        <v>1543527.378</v>
      </c>
      <c r="J66" s="838">
        <f>SUM(J62:J65)</f>
        <v>1543527.378</v>
      </c>
    </row>
    <row r="67" spans="3:10" x14ac:dyDescent="0.2">
      <c r="C67" s="839"/>
      <c r="D67" s="760"/>
      <c r="E67" s="759"/>
      <c r="F67" s="836"/>
      <c r="G67" s="836"/>
      <c r="H67" s="836"/>
      <c r="I67" s="836"/>
      <c r="J67" s="758"/>
    </row>
    <row r="68" spans="3:10" x14ac:dyDescent="0.2">
      <c r="C68" s="759" t="s">
        <v>306</v>
      </c>
      <c r="D68" s="760"/>
      <c r="E68" s="759"/>
      <c r="F68" s="836"/>
      <c r="G68" s="836"/>
      <c r="H68" s="836"/>
      <c r="I68" s="836"/>
      <c r="J68" s="758"/>
    </row>
    <row r="69" spans="3:10" x14ac:dyDescent="0.2">
      <c r="C69" s="758" t="s">
        <v>475</v>
      </c>
      <c r="D69" s="760"/>
      <c r="E69" s="759"/>
      <c r="F69" s="836">
        <f>pers!H97+persbel!H91</f>
        <v>130000</v>
      </c>
      <c r="G69" s="836">
        <f>pers!I97+persbel!I91</f>
        <v>131000</v>
      </c>
      <c r="H69" s="836">
        <f>pers!J97+persbel!J91</f>
        <v>131000</v>
      </c>
      <c r="I69" s="836">
        <f>pers!K97+persbel!K91</f>
        <v>131000</v>
      </c>
      <c r="J69" s="836">
        <f>pers!L97+persbel!L91</f>
        <v>131000</v>
      </c>
    </row>
    <row r="70" spans="3:10" x14ac:dyDescent="0.2">
      <c r="C70" s="758" t="s">
        <v>57</v>
      </c>
      <c r="D70" s="760"/>
      <c r="E70" s="759"/>
      <c r="F70" s="836">
        <f>mat!H200</f>
        <v>0</v>
      </c>
      <c r="G70" s="836">
        <f>mat!I200</f>
        <v>0</v>
      </c>
      <c r="H70" s="836">
        <f>mat!J200</f>
        <v>0</v>
      </c>
      <c r="I70" s="836">
        <f>mat!K200</f>
        <v>0</v>
      </c>
      <c r="J70" s="836">
        <f>mat!L200</f>
        <v>0</v>
      </c>
    </row>
    <row r="71" spans="3:10" x14ac:dyDescent="0.2">
      <c r="C71" s="758" t="s">
        <v>78</v>
      </c>
      <c r="D71" s="760"/>
      <c r="E71" s="759"/>
      <c r="F71" s="836">
        <f>mat!H201</f>
        <v>0</v>
      </c>
      <c r="G71" s="836">
        <f>mat!I201</f>
        <v>0</v>
      </c>
      <c r="H71" s="836">
        <f>mat!J201</f>
        <v>0</v>
      </c>
      <c r="I71" s="836">
        <f>mat!K201</f>
        <v>0</v>
      </c>
      <c r="J71" s="836">
        <f>mat!L201</f>
        <v>0</v>
      </c>
    </row>
    <row r="72" spans="3:10" x14ac:dyDescent="0.2">
      <c r="C72" s="758" t="s">
        <v>338</v>
      </c>
      <c r="D72" s="760"/>
      <c r="E72" s="759"/>
      <c r="F72" s="836">
        <f>mat!H202</f>
        <v>0</v>
      </c>
      <c r="G72" s="836">
        <f>mat!I202</f>
        <v>0</v>
      </c>
      <c r="H72" s="836">
        <f>mat!J202</f>
        <v>0</v>
      </c>
      <c r="I72" s="836">
        <f>mat!K202</f>
        <v>0</v>
      </c>
      <c r="J72" s="836">
        <f>mat!L202</f>
        <v>0</v>
      </c>
    </row>
    <row r="73" spans="3:10" x14ac:dyDescent="0.2">
      <c r="C73" s="713" t="s">
        <v>61</v>
      </c>
      <c r="D73" s="760"/>
      <c r="E73" s="759"/>
      <c r="F73" s="838">
        <f>SUM(F70:F72)</f>
        <v>0</v>
      </c>
      <c r="G73" s="838">
        <f>SUM(G70:G72)</f>
        <v>0</v>
      </c>
      <c r="H73" s="838">
        <f>SUM(H70:H72)</f>
        <v>0</v>
      </c>
      <c r="I73" s="838">
        <f>SUM(I70:I72)</f>
        <v>0</v>
      </c>
      <c r="J73" s="838">
        <f>SUM(J70:J72)</f>
        <v>0</v>
      </c>
    </row>
    <row r="74" spans="3:10" x14ac:dyDescent="0.2">
      <c r="C74" s="840"/>
      <c r="D74" s="760"/>
      <c r="E74" s="759"/>
      <c r="F74" s="836"/>
      <c r="G74" s="836"/>
      <c r="H74" s="836"/>
      <c r="I74" s="836"/>
      <c r="J74" s="758"/>
    </row>
    <row r="75" spans="3:10" x14ac:dyDescent="0.2">
      <c r="C75" s="713" t="s">
        <v>307</v>
      </c>
      <c r="D75" s="760"/>
      <c r="E75" s="759"/>
      <c r="F75" s="838">
        <f>+F66-F73</f>
        <v>1548722.8925000001</v>
      </c>
      <c r="G75" s="838">
        <f>+G66-G73</f>
        <v>1543527.378</v>
      </c>
      <c r="H75" s="838">
        <f>+H66-H73</f>
        <v>1543527.378</v>
      </c>
      <c r="I75" s="838">
        <f>+I66-I73</f>
        <v>1543527.378</v>
      </c>
      <c r="J75" s="838">
        <f>+J66-J73</f>
        <v>1543527.378</v>
      </c>
    </row>
  </sheetData>
  <sheetProtection algorithmName="SHA-512" hashValue="cT9XpAiDFS5WQaswdtloi0CIo3NLiBLYgB2VCjZ1Q8RBcs+yZl1pCQSQWY+zj6+dwPD1R2AcOclzalZJ8inBqg==" saltValue="4Rnu+Eu6t/o+qoJW5tNov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1" min="1" max="11"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93"/>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5.7109375" style="765" customWidth="1"/>
    <col min="5" max="5" width="2.7109375" style="35" customWidth="1"/>
    <col min="6" max="7" width="14.85546875" style="51" customWidth="1"/>
    <col min="8" max="9" width="14.85546875" style="55" customWidth="1"/>
    <col min="10" max="10" width="2.7109375" style="35" customWidth="1"/>
    <col min="11" max="11" width="2.5703125" style="35" customWidth="1"/>
    <col min="12" max="13" width="14.7109375" style="35" customWidth="1"/>
    <col min="14" max="16384" width="9.140625" style="35"/>
  </cols>
  <sheetData>
    <row r="1" spans="2:11" ht="12.75" customHeight="1" x14ac:dyDescent="0.2"/>
    <row r="2" spans="2:11" x14ac:dyDescent="0.2">
      <c r="B2" s="320"/>
      <c r="C2" s="321"/>
      <c r="D2" s="574"/>
      <c r="E2" s="321"/>
      <c r="F2" s="323"/>
      <c r="G2" s="575"/>
      <c r="H2" s="575"/>
      <c r="I2" s="575"/>
      <c r="J2" s="576"/>
      <c r="K2" s="324"/>
    </row>
    <row r="3" spans="2:11" x14ac:dyDescent="0.2">
      <c r="B3" s="170"/>
      <c r="C3" s="325"/>
      <c r="D3" s="577"/>
      <c r="E3" s="325"/>
      <c r="F3" s="327"/>
      <c r="G3" s="578"/>
      <c r="H3" s="578"/>
      <c r="I3" s="578"/>
      <c r="J3" s="579"/>
      <c r="K3" s="328"/>
    </row>
    <row r="4" spans="2:11" s="311" customFormat="1" ht="18.75" x14ac:dyDescent="0.3">
      <c r="B4" s="280"/>
      <c r="C4" s="279" t="s">
        <v>82</v>
      </c>
      <c r="D4" s="580"/>
      <c r="E4" s="279"/>
      <c r="F4" s="309"/>
      <c r="G4" s="702"/>
      <c r="H4" s="702"/>
      <c r="I4" s="702"/>
      <c r="J4" s="703"/>
      <c r="K4" s="310"/>
    </row>
    <row r="5" spans="2:11" s="38" customFormat="1" ht="18.75" x14ac:dyDescent="0.3">
      <c r="B5" s="101"/>
      <c r="C5" s="102" t="str">
        <f>geg!F10</f>
        <v>Voorbeeld SBO</v>
      </c>
      <c r="D5" s="580"/>
      <c r="E5" s="102"/>
      <c r="F5" s="198"/>
      <c r="G5" s="581"/>
      <c r="H5" s="581"/>
      <c r="I5" s="581"/>
      <c r="J5" s="582"/>
      <c r="K5" s="199"/>
    </row>
    <row r="6" spans="2:11" x14ac:dyDescent="0.2">
      <c r="B6" s="170"/>
      <c r="C6" s="325"/>
      <c r="D6" s="577"/>
      <c r="E6" s="325"/>
      <c r="F6" s="327"/>
      <c r="G6" s="578"/>
      <c r="H6" s="578"/>
      <c r="I6" s="578"/>
      <c r="J6" s="579"/>
      <c r="K6" s="328"/>
    </row>
    <row r="7" spans="2:11" x14ac:dyDescent="0.2">
      <c r="B7" s="170"/>
      <c r="C7" s="325"/>
      <c r="D7" s="577"/>
      <c r="E7" s="325"/>
      <c r="F7" s="327"/>
      <c r="G7" s="578"/>
      <c r="H7" s="578"/>
      <c r="I7" s="578"/>
      <c r="J7" s="579"/>
      <c r="K7" s="328"/>
    </row>
    <row r="8" spans="2:11" x14ac:dyDescent="0.2">
      <c r="B8" s="329"/>
      <c r="C8" s="330"/>
      <c r="D8" s="723" t="s">
        <v>56</v>
      </c>
      <c r="E8" s="721"/>
      <c r="F8" s="725">
        <f>tab!E4</f>
        <v>2017</v>
      </c>
      <c r="G8" s="725">
        <f>F8+1</f>
        <v>2018</v>
      </c>
      <c r="H8" s="725">
        <f>G8+1</f>
        <v>2019</v>
      </c>
      <c r="I8" s="725">
        <f>H8+1</f>
        <v>2020</v>
      </c>
      <c r="J8" s="583"/>
      <c r="K8" s="379"/>
    </row>
    <row r="9" spans="2:11" x14ac:dyDescent="0.2">
      <c r="B9" s="203"/>
      <c r="C9" s="103"/>
      <c r="D9" s="577"/>
      <c r="E9" s="325"/>
      <c r="F9" s="327"/>
      <c r="G9" s="327"/>
      <c r="H9" s="327"/>
      <c r="I9" s="327"/>
      <c r="J9" s="325"/>
      <c r="K9" s="328"/>
    </row>
    <row r="10" spans="2:11" x14ac:dyDescent="0.2">
      <c r="B10" s="203"/>
      <c r="C10" s="171"/>
      <c r="D10" s="398"/>
      <c r="E10" s="334"/>
      <c r="F10" s="335"/>
      <c r="G10" s="335"/>
      <c r="H10" s="335"/>
      <c r="I10" s="335"/>
      <c r="J10" s="336"/>
      <c r="K10" s="328"/>
    </row>
    <row r="11" spans="2:11" x14ac:dyDescent="0.2">
      <c r="B11" s="203"/>
      <c r="C11" s="171"/>
      <c r="D11" s="712" t="s">
        <v>408</v>
      </c>
      <c r="E11" s="334"/>
      <c r="F11" s="335"/>
      <c r="G11" s="335"/>
      <c r="H11" s="335"/>
      <c r="I11" s="335"/>
      <c r="J11" s="336"/>
      <c r="K11" s="328"/>
    </row>
    <row r="12" spans="2:11" x14ac:dyDescent="0.2">
      <c r="B12" s="203"/>
      <c r="C12" s="171"/>
      <c r="D12" s="398"/>
      <c r="E12" s="334"/>
      <c r="F12" s="335"/>
      <c r="G12" s="335"/>
      <c r="H12" s="335"/>
      <c r="I12" s="335"/>
      <c r="J12" s="336"/>
      <c r="K12" s="328"/>
    </row>
    <row r="13" spans="2:11" x14ac:dyDescent="0.2">
      <c r="B13" s="394"/>
      <c r="C13" s="339"/>
      <c r="D13" s="524" t="s">
        <v>83</v>
      </c>
      <c r="E13" s="264"/>
      <c r="F13" s="750">
        <f>begr!G19+begr!G35</f>
        <v>1546830.7375</v>
      </c>
      <c r="G13" s="750">
        <f>begr!H19+begr!H35</f>
        <v>1543527.3780000003</v>
      </c>
      <c r="H13" s="750">
        <f>begr!I19+begr!I35</f>
        <v>1543527.3780000003</v>
      </c>
      <c r="I13" s="750">
        <f>begr!J19+begr!J35</f>
        <v>1543527.3780000003</v>
      </c>
      <c r="J13" s="529"/>
      <c r="K13" s="328"/>
    </row>
    <row r="14" spans="2:11" x14ac:dyDescent="0.2">
      <c r="B14" s="584"/>
      <c r="C14" s="585"/>
      <c r="D14" s="553" t="s">
        <v>84</v>
      </c>
      <c r="E14" s="586"/>
      <c r="F14" s="868">
        <f>F13/geg!G$24</f>
        <v>9979.5531451612915</v>
      </c>
      <c r="G14" s="868">
        <f>G13/geg!H$24</f>
        <v>9958.2411483870983</v>
      </c>
      <c r="H14" s="868">
        <f>H13/geg!I$24</f>
        <v>9958.2411483870983</v>
      </c>
      <c r="I14" s="868">
        <f>I13/geg!J$24</f>
        <v>9958.2411483870983</v>
      </c>
      <c r="J14" s="587"/>
      <c r="K14" s="588"/>
    </row>
    <row r="15" spans="2:11" x14ac:dyDescent="0.2">
      <c r="B15" s="203"/>
      <c r="C15" s="339"/>
      <c r="D15" s="528"/>
      <c r="E15" s="264"/>
      <c r="F15" s="589"/>
      <c r="G15" s="589"/>
      <c r="H15" s="589"/>
      <c r="I15" s="589"/>
      <c r="J15" s="345"/>
      <c r="K15" s="328"/>
    </row>
    <row r="16" spans="2:11" x14ac:dyDescent="0.2">
      <c r="B16" s="203"/>
      <c r="C16" s="339"/>
      <c r="D16" s="524" t="s">
        <v>330</v>
      </c>
      <c r="E16" s="264"/>
      <c r="F16" s="750">
        <f>pers!I116+persbel!I110+mat!I77</f>
        <v>0</v>
      </c>
      <c r="G16" s="750">
        <f>pers!J116+persbel!J110+mat!J77</f>
        <v>0</v>
      </c>
      <c r="H16" s="750">
        <f>pers!K116+persbel!K110+mat!K77</f>
        <v>0</v>
      </c>
      <c r="I16" s="750">
        <f>pers!L116+persbel!L110+mat!L77</f>
        <v>0</v>
      </c>
      <c r="J16" s="345"/>
      <c r="K16" s="328"/>
    </row>
    <row r="17" spans="2:11" x14ac:dyDescent="0.2">
      <c r="B17" s="584"/>
      <c r="C17" s="590"/>
      <c r="D17" s="553" t="s">
        <v>84</v>
      </c>
      <c r="E17" s="586"/>
      <c r="F17" s="868">
        <f>F16/geg!G$24</f>
        <v>0</v>
      </c>
      <c r="G17" s="868">
        <f>G16/geg!H$24</f>
        <v>0</v>
      </c>
      <c r="H17" s="868">
        <f>H16/geg!I$24</f>
        <v>0</v>
      </c>
      <c r="I17" s="868">
        <f>I16/geg!J$24</f>
        <v>0</v>
      </c>
      <c r="J17" s="591"/>
      <c r="K17" s="588"/>
    </row>
    <row r="18" spans="2:11" x14ac:dyDescent="0.2">
      <c r="B18" s="203"/>
      <c r="C18" s="339"/>
      <c r="D18" s="528"/>
      <c r="E18" s="264"/>
      <c r="F18" s="589"/>
      <c r="G18" s="589"/>
      <c r="H18" s="589"/>
      <c r="I18" s="589"/>
      <c r="J18" s="345"/>
      <c r="K18" s="328"/>
    </row>
    <row r="19" spans="2:11" x14ac:dyDescent="0.2">
      <c r="B19" s="203"/>
      <c r="C19" s="339"/>
      <c r="D19" s="524" t="s">
        <v>331</v>
      </c>
      <c r="E19" s="264"/>
      <c r="F19" s="750">
        <f>pers!I117+persbel!I111+mat!I78</f>
        <v>0</v>
      </c>
      <c r="G19" s="750">
        <f>pers!J117+persbel!J111+mat!J78</f>
        <v>0</v>
      </c>
      <c r="H19" s="750">
        <f>pers!K117+persbel!K111+mat!K78</f>
        <v>0</v>
      </c>
      <c r="I19" s="750">
        <f>pers!L117+persbel!L111+mat!L78</f>
        <v>0</v>
      </c>
      <c r="J19" s="345"/>
      <c r="K19" s="328"/>
    </row>
    <row r="20" spans="2:11" x14ac:dyDescent="0.2">
      <c r="B20" s="584"/>
      <c r="C20" s="590"/>
      <c r="D20" s="553" t="s">
        <v>84</v>
      </c>
      <c r="E20" s="586"/>
      <c r="F20" s="868">
        <f>F19/geg!G$24</f>
        <v>0</v>
      </c>
      <c r="G20" s="868">
        <f>G19/geg!H$24</f>
        <v>0</v>
      </c>
      <c r="H20" s="868">
        <f>H19/geg!I$24</f>
        <v>0</v>
      </c>
      <c r="I20" s="868">
        <f>I19/geg!J$24</f>
        <v>0</v>
      </c>
      <c r="J20" s="591"/>
      <c r="K20" s="588"/>
    </row>
    <row r="21" spans="2:11" x14ac:dyDescent="0.2">
      <c r="B21" s="203"/>
      <c r="C21" s="339"/>
      <c r="D21" s="528"/>
      <c r="E21" s="264"/>
      <c r="F21" s="589"/>
      <c r="G21" s="589"/>
      <c r="H21" s="589"/>
      <c r="I21" s="589"/>
      <c r="J21" s="345"/>
      <c r="K21" s="328"/>
    </row>
    <row r="22" spans="2:11" x14ac:dyDescent="0.2">
      <c r="B22" s="394"/>
      <c r="C22" s="339"/>
      <c r="D22" s="524" t="s">
        <v>85</v>
      </c>
      <c r="E22" s="264"/>
      <c r="F22" s="750">
        <f>begr!G27+begr!G36</f>
        <v>130416.66666666669</v>
      </c>
      <c r="G22" s="750">
        <f>begr!H27+begr!H36</f>
        <v>131000</v>
      </c>
      <c r="H22" s="750">
        <f>begr!I27+begr!I36</f>
        <v>131000</v>
      </c>
      <c r="I22" s="750">
        <f>begr!J27+begr!J36</f>
        <v>131000</v>
      </c>
      <c r="J22" s="529"/>
      <c r="K22" s="328"/>
    </row>
    <row r="23" spans="2:11" x14ac:dyDescent="0.2">
      <c r="B23" s="584"/>
      <c r="C23" s="585"/>
      <c r="D23" s="553" t="s">
        <v>84</v>
      </c>
      <c r="E23" s="586"/>
      <c r="F23" s="868">
        <f>F22/geg!G$24</f>
        <v>841.39784946236568</v>
      </c>
      <c r="G23" s="868">
        <f>G22/geg!H$24</f>
        <v>845.16129032258061</v>
      </c>
      <c r="H23" s="868">
        <f>H22/geg!I$24</f>
        <v>845.16129032258061</v>
      </c>
      <c r="I23" s="868">
        <f>I22/geg!J$24</f>
        <v>845.16129032258061</v>
      </c>
      <c r="J23" s="587"/>
      <c r="K23" s="588"/>
    </row>
    <row r="24" spans="2:11" x14ac:dyDescent="0.2">
      <c r="B24" s="203"/>
      <c r="C24" s="339"/>
      <c r="D24" s="264"/>
      <c r="E24" s="264"/>
      <c r="F24" s="276"/>
      <c r="G24" s="276"/>
      <c r="H24" s="276"/>
      <c r="I24" s="276"/>
      <c r="J24" s="345"/>
      <c r="K24" s="328"/>
    </row>
    <row r="25" spans="2:11" x14ac:dyDescent="0.2">
      <c r="B25" s="203"/>
      <c r="C25" s="339"/>
      <c r="D25" s="524" t="s">
        <v>86</v>
      </c>
      <c r="E25" s="264"/>
      <c r="F25" s="276"/>
      <c r="G25" s="276"/>
      <c r="H25" s="276"/>
      <c r="I25" s="276"/>
      <c r="J25" s="345"/>
      <c r="K25" s="328"/>
    </row>
    <row r="26" spans="2:11" x14ac:dyDescent="0.2">
      <c r="B26" s="203"/>
      <c r="C26" s="339"/>
      <c r="D26" s="264" t="s">
        <v>87</v>
      </c>
      <c r="E26" s="264"/>
      <c r="F26" s="887">
        <f>7/12*SUM(fiebouw!H13:H24)+5/12*SUM(fiebouw!L13:L24)</f>
        <v>0</v>
      </c>
      <c r="G26" s="887">
        <f>7/12*SUM(fiebouw!L13:L24)+5/12*SUM(fiebouw!P13:P24)</f>
        <v>0</v>
      </c>
      <c r="H26" s="887">
        <f>7/12*SUM(fiebouw!P13:P24)+5/12*SUM(fiebouw!T13:T24)</f>
        <v>0</v>
      </c>
      <c r="I26" s="887">
        <f>7/12*SUM(fiebouw!T13:T24)+5/12*SUM(fiebouw!X13:X24)</f>
        <v>0</v>
      </c>
      <c r="J26" s="345"/>
      <c r="K26" s="328"/>
    </row>
    <row r="27" spans="2:11" x14ac:dyDescent="0.2">
      <c r="B27" s="203"/>
      <c r="C27" s="339"/>
      <c r="D27" s="264" t="s">
        <v>88</v>
      </c>
      <c r="E27" s="264"/>
      <c r="F27" s="887">
        <f>7/12*SUM(fiebouw!H25:H29)+5/12*SUM(fiebouw!L25:L29)</f>
        <v>130416.66666666669</v>
      </c>
      <c r="G27" s="887">
        <f>7/12*SUM(fiebouw!L25:L29)+5/12*SUM(fiebouw!P25:P29)</f>
        <v>131000</v>
      </c>
      <c r="H27" s="887">
        <f>7/12*SUM(fiebouw!P25:P29)+5/12*SUM(fiebouw!T25:T29)</f>
        <v>131000</v>
      </c>
      <c r="I27" s="887">
        <f>7/12*SUM(fiebouw!T25:T29)+5/12*SUM(fiebouw!X25:X29)</f>
        <v>131000</v>
      </c>
      <c r="J27" s="345"/>
      <c r="K27" s="328"/>
    </row>
    <row r="28" spans="2:11" x14ac:dyDescent="0.2">
      <c r="B28" s="203"/>
      <c r="C28" s="339"/>
      <c r="D28" s="264" t="s">
        <v>457</v>
      </c>
      <c r="E28" s="264"/>
      <c r="F28" s="887">
        <f>7/12*SUM(fiebouw!H30:H47)+5/12*SUM(fiebouw!L30:L47)</f>
        <v>0</v>
      </c>
      <c r="G28" s="887">
        <f>7/12*SUM(fiebouw!L30:L47)+5/12*SUM(fiebouw!P30:P47)</f>
        <v>0</v>
      </c>
      <c r="H28" s="887">
        <f>7/12*SUM(fiebouw!P30:P47)+5/12*SUM(fiebouw!T30:T47)</f>
        <v>0</v>
      </c>
      <c r="I28" s="887">
        <f>7/12*SUM(fiebouw!T30:T47)+5/12*SUM(fiebouw!X30:X47)</f>
        <v>0</v>
      </c>
      <c r="J28" s="345"/>
      <c r="K28" s="328"/>
    </row>
    <row r="29" spans="2:11" x14ac:dyDescent="0.2">
      <c r="B29" s="394"/>
      <c r="C29" s="339"/>
      <c r="D29" s="340" t="s">
        <v>61</v>
      </c>
      <c r="E29" s="528"/>
      <c r="F29" s="750">
        <f>SUM(F26:F28)</f>
        <v>130416.66666666669</v>
      </c>
      <c r="G29" s="750">
        <f>SUM(G26:G28)</f>
        <v>131000</v>
      </c>
      <c r="H29" s="750">
        <f>SUM(H26:H28)</f>
        <v>131000</v>
      </c>
      <c r="I29" s="750">
        <f>SUM(I26:I28)</f>
        <v>131000</v>
      </c>
      <c r="J29" s="345"/>
      <c r="K29" s="328"/>
    </row>
    <row r="30" spans="2:11" x14ac:dyDescent="0.2">
      <c r="B30" s="584"/>
      <c r="C30" s="585"/>
      <c r="D30" s="553" t="s">
        <v>84</v>
      </c>
      <c r="E30" s="586"/>
      <c r="F30" s="868">
        <f>F29/geg!G$24</f>
        <v>841.39784946236568</v>
      </c>
      <c r="G30" s="868">
        <f>G29/geg!H$24</f>
        <v>845.16129032258061</v>
      </c>
      <c r="H30" s="868">
        <f>H29/geg!I$24</f>
        <v>845.16129032258061</v>
      </c>
      <c r="I30" s="868">
        <f>I29/geg!J$24</f>
        <v>845.16129032258061</v>
      </c>
      <c r="J30" s="587"/>
      <c r="K30" s="588"/>
    </row>
    <row r="31" spans="2:11" x14ac:dyDescent="0.2">
      <c r="B31" s="203"/>
      <c r="C31" s="339"/>
      <c r="D31" s="264"/>
      <c r="E31" s="264"/>
      <c r="F31" s="589"/>
      <c r="G31" s="589"/>
      <c r="H31" s="589"/>
      <c r="I31" s="589"/>
      <c r="J31" s="345"/>
      <c r="K31" s="328"/>
    </row>
    <row r="32" spans="2:11" x14ac:dyDescent="0.2">
      <c r="B32" s="203"/>
      <c r="C32" s="339"/>
      <c r="D32" s="553" t="s">
        <v>70</v>
      </c>
      <c r="E32" s="264"/>
      <c r="F32" s="589"/>
      <c r="G32" s="589"/>
      <c r="H32" s="589"/>
      <c r="I32" s="589"/>
      <c r="J32" s="345"/>
      <c r="K32" s="328"/>
    </row>
    <row r="33" spans="2:11" x14ac:dyDescent="0.2">
      <c r="B33" s="203"/>
      <c r="C33" s="339"/>
      <c r="D33" s="263" t="s">
        <v>89</v>
      </c>
      <c r="E33" s="264"/>
      <c r="F33" s="518">
        <v>0</v>
      </c>
      <c r="G33" s="518">
        <f t="shared" ref="G33:I35" si="0">F33</f>
        <v>0</v>
      </c>
      <c r="H33" s="518">
        <f t="shared" si="0"/>
        <v>0</v>
      </c>
      <c r="I33" s="518">
        <f t="shared" si="0"/>
        <v>0</v>
      </c>
      <c r="J33" s="345"/>
      <c r="K33" s="328"/>
    </row>
    <row r="34" spans="2:11" x14ac:dyDescent="0.2">
      <c r="B34" s="203"/>
      <c r="C34" s="339"/>
      <c r="D34" s="263" t="s">
        <v>69</v>
      </c>
      <c r="E34" s="264"/>
      <c r="F34" s="518">
        <v>0</v>
      </c>
      <c r="G34" s="518">
        <f t="shared" si="0"/>
        <v>0</v>
      </c>
      <c r="H34" s="518">
        <f t="shared" si="0"/>
        <v>0</v>
      </c>
      <c r="I34" s="518">
        <f t="shared" si="0"/>
        <v>0</v>
      </c>
      <c r="J34" s="345"/>
      <c r="K34" s="328"/>
    </row>
    <row r="35" spans="2:11" x14ac:dyDescent="0.2">
      <c r="B35" s="203"/>
      <c r="C35" s="339"/>
      <c r="D35" s="263" t="s">
        <v>90</v>
      </c>
      <c r="E35" s="264"/>
      <c r="F35" s="518">
        <v>0</v>
      </c>
      <c r="G35" s="518">
        <f t="shared" si="0"/>
        <v>0</v>
      </c>
      <c r="H35" s="518">
        <f t="shared" si="0"/>
        <v>0</v>
      </c>
      <c r="I35" s="518">
        <f t="shared" si="0"/>
        <v>0</v>
      </c>
      <c r="J35" s="345"/>
      <c r="K35" s="328"/>
    </row>
    <row r="36" spans="2:11" x14ac:dyDescent="0.2">
      <c r="B36" s="394"/>
      <c r="C36" s="339"/>
      <c r="D36" s="340" t="s">
        <v>61</v>
      </c>
      <c r="E36" s="528"/>
      <c r="F36" s="750">
        <f>SUM(F33:F35)</f>
        <v>0</v>
      </c>
      <c r="G36" s="750">
        <f>SUM(G33:G35)</f>
        <v>0</v>
      </c>
      <c r="H36" s="750">
        <f>SUM(H33:H35)</f>
        <v>0</v>
      </c>
      <c r="I36" s="750">
        <f>SUM(I33:I35)</f>
        <v>0</v>
      </c>
      <c r="J36" s="345"/>
      <c r="K36" s="328"/>
    </row>
    <row r="37" spans="2:11" x14ac:dyDescent="0.2">
      <c r="B37" s="584"/>
      <c r="C37" s="585"/>
      <c r="D37" s="553" t="s">
        <v>84</v>
      </c>
      <c r="E37" s="586"/>
      <c r="F37" s="868">
        <f>F36/geg!G$24</f>
        <v>0</v>
      </c>
      <c r="G37" s="868">
        <f>G36/geg!H$24</f>
        <v>0</v>
      </c>
      <c r="H37" s="868">
        <f>H36/geg!I$24</f>
        <v>0</v>
      </c>
      <c r="I37" s="868">
        <f>I36/geg!J$24</f>
        <v>0</v>
      </c>
      <c r="J37" s="587"/>
      <c r="K37" s="588"/>
    </row>
    <row r="38" spans="2:11" x14ac:dyDescent="0.2">
      <c r="B38" s="203"/>
      <c r="C38" s="339"/>
      <c r="D38" s="263"/>
      <c r="E38" s="264"/>
      <c r="F38" s="589"/>
      <c r="G38" s="589"/>
      <c r="H38" s="589"/>
      <c r="I38" s="589"/>
      <c r="J38" s="345"/>
      <c r="K38" s="328"/>
    </row>
    <row r="39" spans="2:11" x14ac:dyDescent="0.2">
      <c r="B39" s="203"/>
      <c r="C39" s="339"/>
      <c r="D39" s="553" t="s">
        <v>72</v>
      </c>
      <c r="E39" s="264"/>
      <c r="F39" s="589"/>
      <c r="G39" s="589"/>
      <c r="H39" s="589"/>
      <c r="I39" s="589"/>
      <c r="J39" s="345"/>
      <c r="K39" s="328"/>
    </row>
    <row r="40" spans="2:11" x14ac:dyDescent="0.2">
      <c r="B40" s="203"/>
      <c r="C40" s="339"/>
      <c r="D40" s="263" t="s">
        <v>73</v>
      </c>
      <c r="E40" s="264"/>
      <c r="F40" s="518">
        <v>0</v>
      </c>
      <c r="G40" s="518">
        <f t="shared" ref="G40:I42" si="1">F40</f>
        <v>0</v>
      </c>
      <c r="H40" s="518">
        <f t="shared" si="1"/>
        <v>0</v>
      </c>
      <c r="I40" s="518">
        <f t="shared" si="1"/>
        <v>0</v>
      </c>
      <c r="J40" s="345"/>
      <c r="K40" s="328"/>
    </row>
    <row r="41" spans="2:11" x14ac:dyDescent="0.2">
      <c r="B41" s="203"/>
      <c r="C41" s="339"/>
      <c r="D41" s="263" t="s">
        <v>71</v>
      </c>
      <c r="E41" s="264"/>
      <c r="F41" s="518">
        <v>0</v>
      </c>
      <c r="G41" s="518">
        <f t="shared" si="1"/>
        <v>0</v>
      </c>
      <c r="H41" s="518">
        <f t="shared" si="1"/>
        <v>0</v>
      </c>
      <c r="I41" s="518">
        <f t="shared" si="1"/>
        <v>0</v>
      </c>
      <c r="J41" s="345"/>
      <c r="K41" s="328"/>
    </row>
    <row r="42" spans="2:11" x14ac:dyDescent="0.2">
      <c r="B42" s="203"/>
      <c r="C42" s="339"/>
      <c r="D42" s="263" t="s">
        <v>91</v>
      </c>
      <c r="E42" s="264"/>
      <c r="F42" s="518">
        <v>0</v>
      </c>
      <c r="G42" s="518">
        <f t="shared" si="1"/>
        <v>0</v>
      </c>
      <c r="H42" s="518">
        <f t="shared" si="1"/>
        <v>0</v>
      </c>
      <c r="I42" s="518">
        <f t="shared" si="1"/>
        <v>0</v>
      </c>
      <c r="J42" s="345"/>
      <c r="K42" s="328"/>
    </row>
    <row r="43" spans="2:11" x14ac:dyDescent="0.2">
      <c r="B43" s="394"/>
      <c r="C43" s="339"/>
      <c r="D43" s="340" t="s">
        <v>61</v>
      </c>
      <c r="E43" s="528"/>
      <c r="F43" s="750">
        <f>SUM(F40:F42)</f>
        <v>0</v>
      </c>
      <c r="G43" s="750">
        <f>SUM(G40:G42)</f>
        <v>0</v>
      </c>
      <c r="H43" s="750">
        <f>SUM(H40:H42)</f>
        <v>0</v>
      </c>
      <c r="I43" s="750">
        <f>SUM(I40:I42)</f>
        <v>0</v>
      </c>
      <c r="J43" s="345"/>
      <c r="K43" s="328"/>
    </row>
    <row r="44" spans="2:11" x14ac:dyDescent="0.2">
      <c r="B44" s="584"/>
      <c r="C44" s="590"/>
      <c r="D44" s="553" t="s">
        <v>84</v>
      </c>
      <c r="E44" s="592"/>
      <c r="F44" s="868">
        <f>F43/geg!G$24</f>
        <v>0</v>
      </c>
      <c r="G44" s="868">
        <f>G43/geg!H$24</f>
        <v>0</v>
      </c>
      <c r="H44" s="868">
        <f>H43/geg!I$24</f>
        <v>0</v>
      </c>
      <c r="I44" s="868">
        <f>I43/geg!J$24</f>
        <v>0</v>
      </c>
      <c r="J44" s="587"/>
      <c r="K44" s="588"/>
    </row>
    <row r="45" spans="2:11" x14ac:dyDescent="0.2">
      <c r="B45" s="203"/>
      <c r="C45" s="339"/>
      <c r="D45" s="263"/>
      <c r="E45" s="264"/>
      <c r="F45" s="589"/>
      <c r="G45" s="589"/>
      <c r="H45" s="589"/>
      <c r="I45" s="589"/>
      <c r="J45" s="345"/>
      <c r="K45" s="328"/>
    </row>
    <row r="46" spans="2:11" x14ac:dyDescent="0.2">
      <c r="B46" s="203"/>
      <c r="C46" s="339"/>
      <c r="D46" s="553" t="s">
        <v>50</v>
      </c>
      <c r="E46" s="264"/>
      <c r="F46" s="589"/>
      <c r="G46" s="589"/>
      <c r="H46" s="589"/>
      <c r="I46" s="589"/>
      <c r="J46" s="345"/>
      <c r="K46" s="328"/>
    </row>
    <row r="47" spans="2:11" x14ac:dyDescent="0.2">
      <c r="B47" s="203"/>
      <c r="C47" s="339"/>
      <c r="D47" s="263" t="s">
        <v>92</v>
      </c>
      <c r="E47" s="264"/>
      <c r="F47" s="887">
        <f>SUM(act!G35:G37)+SUM(act!G43:G45)</f>
        <v>0</v>
      </c>
      <c r="G47" s="887">
        <f>SUM(act!H35:H37)+SUM(act!H43:H45)</f>
        <v>0</v>
      </c>
      <c r="H47" s="887">
        <f>SUM(act!I35:I37)+SUM(act!I43:I45)</f>
        <v>0</v>
      </c>
      <c r="I47" s="887">
        <f>SUM(act!J35:J37)+SUM(act!J43:J45)</f>
        <v>0</v>
      </c>
      <c r="J47" s="345"/>
      <c r="K47" s="328"/>
    </row>
    <row r="48" spans="2:11" x14ac:dyDescent="0.2">
      <c r="B48" s="203"/>
      <c r="C48" s="339"/>
      <c r="D48" s="263" t="s">
        <v>93</v>
      </c>
      <c r="E48" s="264"/>
      <c r="F48" s="518">
        <v>0</v>
      </c>
      <c r="G48" s="518">
        <f>F48</f>
        <v>0</v>
      </c>
      <c r="H48" s="518">
        <f>G48</f>
        <v>0</v>
      </c>
      <c r="I48" s="518">
        <f>H48</f>
        <v>0</v>
      </c>
      <c r="J48" s="345"/>
      <c r="K48" s="328"/>
    </row>
    <row r="49" spans="2:11" x14ac:dyDescent="0.2">
      <c r="B49" s="394"/>
      <c r="C49" s="339"/>
      <c r="D49" s="340" t="s">
        <v>61</v>
      </c>
      <c r="E49" s="528"/>
      <c r="F49" s="750">
        <f>SUM(F47:F48)</f>
        <v>0</v>
      </c>
      <c r="G49" s="750">
        <f>SUM(G47:G48)</f>
        <v>0</v>
      </c>
      <c r="H49" s="750">
        <f>SUM(H47:H48)</f>
        <v>0</v>
      </c>
      <c r="I49" s="750">
        <f>SUM(I47:I48)</f>
        <v>0</v>
      </c>
      <c r="J49" s="345"/>
      <c r="K49" s="328"/>
    </row>
    <row r="50" spans="2:11" x14ac:dyDescent="0.2">
      <c r="B50" s="584"/>
      <c r="C50" s="590"/>
      <c r="D50" s="553" t="s">
        <v>84</v>
      </c>
      <c r="E50" s="592"/>
      <c r="F50" s="868">
        <f>F49/geg!G$24</f>
        <v>0</v>
      </c>
      <c r="G50" s="868">
        <f>G49/geg!H$24</f>
        <v>0</v>
      </c>
      <c r="H50" s="868">
        <f>H49/geg!I$24</f>
        <v>0</v>
      </c>
      <c r="I50" s="868">
        <f>I49/geg!J$24</f>
        <v>0</v>
      </c>
      <c r="J50" s="587"/>
      <c r="K50" s="588"/>
    </row>
    <row r="51" spans="2:11" x14ac:dyDescent="0.2">
      <c r="B51" s="203"/>
      <c r="C51" s="339"/>
      <c r="D51" s="263"/>
      <c r="E51" s="264"/>
      <c r="F51" s="589"/>
      <c r="G51" s="589"/>
      <c r="H51" s="589"/>
      <c r="I51" s="589"/>
      <c r="J51" s="345"/>
      <c r="K51" s="328"/>
    </row>
    <row r="52" spans="2:11" x14ac:dyDescent="0.2">
      <c r="B52" s="203"/>
      <c r="C52" s="339"/>
      <c r="D52" s="553" t="s">
        <v>76</v>
      </c>
      <c r="E52" s="264"/>
      <c r="F52" s="589"/>
      <c r="G52" s="589"/>
      <c r="H52" s="589"/>
      <c r="I52" s="589"/>
      <c r="J52" s="345"/>
      <c r="K52" s="328"/>
    </row>
    <row r="53" spans="2:11" x14ac:dyDescent="0.2">
      <c r="B53" s="203"/>
      <c r="C53" s="339"/>
      <c r="D53" s="263" t="s">
        <v>94</v>
      </c>
      <c r="E53" s="264"/>
      <c r="F53" s="887">
        <f>act!G38+act!G46</f>
        <v>0</v>
      </c>
      <c r="G53" s="887">
        <f>act!H38+act!H46</f>
        <v>0</v>
      </c>
      <c r="H53" s="887">
        <f>act!I38+act!I46</f>
        <v>0</v>
      </c>
      <c r="I53" s="887">
        <f>act!J38+act!J46</f>
        <v>0</v>
      </c>
      <c r="J53" s="345"/>
      <c r="K53" s="328"/>
    </row>
    <row r="54" spans="2:11" x14ac:dyDescent="0.2">
      <c r="B54" s="203"/>
      <c r="C54" s="339"/>
      <c r="D54" s="263" t="s">
        <v>95</v>
      </c>
      <c r="E54" s="264"/>
      <c r="F54" s="518">
        <v>0</v>
      </c>
      <c r="G54" s="518">
        <f>F54</f>
        <v>0</v>
      </c>
      <c r="H54" s="518">
        <f>G54</f>
        <v>0</v>
      </c>
      <c r="I54" s="518">
        <f>H54</f>
        <v>0</v>
      </c>
      <c r="J54" s="345"/>
      <c r="K54" s="328"/>
    </row>
    <row r="55" spans="2:11" x14ac:dyDescent="0.2">
      <c r="B55" s="394"/>
      <c r="C55" s="339"/>
      <c r="D55" s="340" t="s">
        <v>61</v>
      </c>
      <c r="E55" s="528"/>
      <c r="F55" s="750">
        <f>SUM(F53:F54)</f>
        <v>0</v>
      </c>
      <c r="G55" s="750">
        <f>SUM(G53:G54)</f>
        <v>0</v>
      </c>
      <c r="H55" s="750">
        <f>SUM(H53:H54)</f>
        <v>0</v>
      </c>
      <c r="I55" s="750">
        <f>SUM(I53:I54)</f>
        <v>0</v>
      </c>
      <c r="J55" s="345"/>
      <c r="K55" s="328"/>
    </row>
    <row r="56" spans="2:11" x14ac:dyDescent="0.2">
      <c r="B56" s="584"/>
      <c r="C56" s="590"/>
      <c r="D56" s="553" t="s">
        <v>84</v>
      </c>
      <c r="E56" s="592"/>
      <c r="F56" s="868">
        <f>F55/geg!G$24</f>
        <v>0</v>
      </c>
      <c r="G56" s="868">
        <f>G55/geg!H$24</f>
        <v>0</v>
      </c>
      <c r="H56" s="868">
        <f>H55/geg!I$24</f>
        <v>0</v>
      </c>
      <c r="I56" s="868">
        <f>I55/geg!J$24</f>
        <v>0</v>
      </c>
      <c r="J56" s="587"/>
      <c r="K56" s="588"/>
    </row>
    <row r="57" spans="2:11" x14ac:dyDescent="0.2">
      <c r="B57" s="203"/>
      <c r="C57" s="339"/>
      <c r="D57" s="263"/>
      <c r="E57" s="264"/>
      <c r="F57" s="589"/>
      <c r="G57" s="589"/>
      <c r="H57" s="589"/>
      <c r="I57" s="589"/>
      <c r="J57" s="345"/>
      <c r="K57" s="328"/>
    </row>
    <row r="58" spans="2:11" x14ac:dyDescent="0.2">
      <c r="B58" s="203"/>
      <c r="C58" s="339"/>
      <c r="D58" s="553" t="s">
        <v>96</v>
      </c>
      <c r="E58" s="264"/>
      <c r="F58" s="589"/>
      <c r="G58" s="589"/>
      <c r="H58" s="589"/>
      <c r="I58" s="589"/>
      <c r="J58" s="345"/>
      <c r="K58" s="328"/>
    </row>
    <row r="59" spans="2:11" x14ac:dyDescent="0.2">
      <c r="B59" s="203"/>
      <c r="C59" s="339"/>
      <c r="D59" s="263" t="s">
        <v>97</v>
      </c>
      <c r="E59" s="264"/>
      <c r="F59" s="518">
        <v>0</v>
      </c>
      <c r="G59" s="518">
        <f t="shared" ref="G59:I60" si="2">F59</f>
        <v>0</v>
      </c>
      <c r="H59" s="518">
        <f t="shared" si="2"/>
        <v>0</v>
      </c>
      <c r="I59" s="518">
        <f t="shared" si="2"/>
        <v>0</v>
      </c>
      <c r="J59" s="345"/>
      <c r="K59" s="328"/>
    </row>
    <row r="60" spans="2:11" x14ac:dyDescent="0.2">
      <c r="B60" s="203"/>
      <c r="C60" s="339"/>
      <c r="D60" s="263" t="s">
        <v>210</v>
      </c>
      <c r="E60" s="264"/>
      <c r="F60" s="518">
        <v>0</v>
      </c>
      <c r="G60" s="518">
        <f t="shared" si="2"/>
        <v>0</v>
      </c>
      <c r="H60" s="518">
        <f t="shared" si="2"/>
        <v>0</v>
      </c>
      <c r="I60" s="518">
        <f t="shared" si="2"/>
        <v>0</v>
      </c>
      <c r="J60" s="345"/>
      <c r="K60" s="328"/>
    </row>
    <row r="61" spans="2:11" x14ac:dyDescent="0.2">
      <c r="B61" s="203"/>
      <c r="C61" s="339"/>
      <c r="D61" s="263" t="s">
        <v>98</v>
      </c>
      <c r="E61" s="264"/>
      <c r="F61" s="887">
        <f>act!G34+act!G42</f>
        <v>0</v>
      </c>
      <c r="G61" s="887">
        <f>act!H34+act!H42</f>
        <v>0</v>
      </c>
      <c r="H61" s="887">
        <f>act!I34+act!I42</f>
        <v>0</v>
      </c>
      <c r="I61" s="887">
        <f>act!J34+act!J42</f>
        <v>0</v>
      </c>
      <c r="J61" s="345"/>
      <c r="K61" s="328"/>
    </row>
    <row r="62" spans="2:11" x14ac:dyDescent="0.2">
      <c r="B62" s="203"/>
      <c r="C62" s="339"/>
      <c r="D62" s="263" t="s">
        <v>99</v>
      </c>
      <c r="E62" s="264"/>
      <c r="F62" s="887">
        <f>mop!G17</f>
        <v>0</v>
      </c>
      <c r="G62" s="887">
        <f>mop!H17</f>
        <v>0</v>
      </c>
      <c r="H62" s="887">
        <f>mop!I17</f>
        <v>0</v>
      </c>
      <c r="I62" s="887">
        <f>mop!J17</f>
        <v>0</v>
      </c>
      <c r="J62" s="345"/>
      <c r="K62" s="328"/>
    </row>
    <row r="63" spans="2:11" x14ac:dyDescent="0.2">
      <c r="B63" s="203"/>
      <c r="C63" s="339"/>
      <c r="D63" s="263" t="s">
        <v>100</v>
      </c>
      <c r="E63" s="264"/>
      <c r="F63" s="518">
        <v>0</v>
      </c>
      <c r="G63" s="518">
        <f t="shared" ref="G63:I64" si="3">F63</f>
        <v>0</v>
      </c>
      <c r="H63" s="518">
        <f t="shared" si="3"/>
        <v>0</v>
      </c>
      <c r="I63" s="518">
        <f t="shared" si="3"/>
        <v>0</v>
      </c>
      <c r="J63" s="345"/>
      <c r="K63" s="328"/>
    </row>
    <row r="64" spans="2:11" x14ac:dyDescent="0.2">
      <c r="B64" s="203"/>
      <c r="C64" s="339"/>
      <c r="D64" s="263" t="s">
        <v>74</v>
      </c>
      <c r="E64" s="264"/>
      <c r="F64" s="518">
        <v>0</v>
      </c>
      <c r="G64" s="518">
        <f t="shared" si="3"/>
        <v>0</v>
      </c>
      <c r="H64" s="518">
        <f t="shared" si="3"/>
        <v>0</v>
      </c>
      <c r="I64" s="518">
        <f t="shared" si="3"/>
        <v>0</v>
      </c>
      <c r="J64" s="345"/>
      <c r="K64" s="328"/>
    </row>
    <row r="65" spans="2:11" x14ac:dyDescent="0.2">
      <c r="B65" s="394"/>
      <c r="C65" s="339"/>
      <c r="D65" s="340" t="s">
        <v>61</v>
      </c>
      <c r="E65" s="528"/>
      <c r="F65" s="750">
        <f>SUM(F59:F64)</f>
        <v>0</v>
      </c>
      <c r="G65" s="750">
        <f>SUM(G59:G64)</f>
        <v>0</v>
      </c>
      <c r="H65" s="750">
        <f>SUM(H59:H64)</f>
        <v>0</v>
      </c>
      <c r="I65" s="750">
        <f>SUM(I59:I64)</f>
        <v>0</v>
      </c>
      <c r="J65" s="345"/>
      <c r="K65" s="328"/>
    </row>
    <row r="66" spans="2:11" x14ac:dyDescent="0.2">
      <c r="B66" s="584"/>
      <c r="C66" s="590"/>
      <c r="D66" s="553" t="s">
        <v>84</v>
      </c>
      <c r="E66" s="592"/>
      <c r="F66" s="868">
        <f>F65/geg!G$24</f>
        <v>0</v>
      </c>
      <c r="G66" s="868">
        <f>G65/geg!H$24</f>
        <v>0</v>
      </c>
      <c r="H66" s="868">
        <f>H65/geg!I$24</f>
        <v>0</v>
      </c>
      <c r="I66" s="868">
        <f>I65/geg!J$24</f>
        <v>0</v>
      </c>
      <c r="J66" s="587"/>
      <c r="K66" s="588"/>
    </row>
    <row r="67" spans="2:11" x14ac:dyDescent="0.2">
      <c r="B67" s="203"/>
      <c r="C67" s="339"/>
      <c r="D67" s="263"/>
      <c r="E67" s="264"/>
      <c r="F67" s="589"/>
      <c r="G67" s="589"/>
      <c r="H67" s="589"/>
      <c r="I67" s="589"/>
      <c r="J67" s="345"/>
      <c r="K67" s="328"/>
    </row>
    <row r="68" spans="2:11" x14ac:dyDescent="0.2">
      <c r="B68" s="203"/>
      <c r="C68" s="339"/>
      <c r="D68" s="553" t="s">
        <v>101</v>
      </c>
      <c r="E68" s="264"/>
      <c r="F68" s="612">
        <v>0</v>
      </c>
      <c r="G68" s="612">
        <f>F68</f>
        <v>0</v>
      </c>
      <c r="H68" s="612">
        <f>G68</f>
        <v>0</v>
      </c>
      <c r="I68" s="612">
        <f>H68</f>
        <v>0</v>
      </c>
      <c r="J68" s="529"/>
      <c r="K68" s="328"/>
    </row>
    <row r="69" spans="2:11" x14ac:dyDescent="0.2">
      <c r="B69" s="584"/>
      <c r="C69" s="585"/>
      <c r="D69" s="553" t="s">
        <v>84</v>
      </c>
      <c r="E69" s="586"/>
      <c r="F69" s="868">
        <f>F68/geg!G$24</f>
        <v>0</v>
      </c>
      <c r="G69" s="868">
        <f>G68/geg!H$24</f>
        <v>0</v>
      </c>
      <c r="H69" s="868">
        <f>H68/geg!I$24</f>
        <v>0</v>
      </c>
      <c r="I69" s="868">
        <f>I68/geg!J$24</f>
        <v>0</v>
      </c>
      <c r="J69" s="587"/>
      <c r="K69" s="588"/>
    </row>
    <row r="70" spans="2:11" x14ac:dyDescent="0.2">
      <c r="B70" s="203"/>
      <c r="C70" s="339"/>
      <c r="D70" s="264"/>
      <c r="E70" s="264"/>
      <c r="F70" s="276"/>
      <c r="G70" s="276"/>
      <c r="H70" s="276"/>
      <c r="I70" s="276"/>
      <c r="J70" s="345"/>
      <c r="K70" s="328"/>
    </row>
    <row r="71" spans="2:11" x14ac:dyDescent="0.2">
      <c r="B71" s="203"/>
      <c r="C71" s="339"/>
      <c r="D71" s="553" t="s">
        <v>310</v>
      </c>
      <c r="E71" s="264"/>
      <c r="F71" s="276"/>
      <c r="G71" s="276"/>
      <c r="H71" s="276"/>
      <c r="I71" s="276"/>
      <c r="J71" s="529"/>
      <c r="K71" s="328"/>
    </row>
    <row r="72" spans="2:11" x14ac:dyDescent="0.2">
      <c r="B72" s="203"/>
      <c r="C72" s="339"/>
      <c r="D72" s="263" t="s">
        <v>102</v>
      </c>
      <c r="E72" s="264"/>
      <c r="F72" s="518">
        <v>0</v>
      </c>
      <c r="G72" s="518">
        <f t="shared" ref="G72:I72" si="4">F72</f>
        <v>0</v>
      </c>
      <c r="H72" s="518">
        <f t="shared" si="4"/>
        <v>0</v>
      </c>
      <c r="I72" s="518">
        <f t="shared" si="4"/>
        <v>0</v>
      </c>
      <c r="J72" s="529"/>
      <c r="K72" s="328"/>
    </row>
    <row r="73" spans="2:11" x14ac:dyDescent="0.2">
      <c r="B73" s="203"/>
      <c r="C73" s="339"/>
      <c r="D73" s="263" t="s">
        <v>77</v>
      </c>
      <c r="E73" s="264"/>
      <c r="F73" s="887">
        <f>act!F37+act!F45</f>
        <v>0</v>
      </c>
      <c r="G73" s="887">
        <f>act!G37+act!G45</f>
        <v>0</v>
      </c>
      <c r="H73" s="887">
        <f>act!H37+act!H45</f>
        <v>0</v>
      </c>
      <c r="I73" s="887">
        <f>act!I37+act!I45</f>
        <v>0</v>
      </c>
      <c r="J73" s="529"/>
      <c r="K73" s="328"/>
    </row>
    <row r="74" spans="2:11" x14ac:dyDescent="0.2">
      <c r="B74" s="203"/>
      <c r="C74" s="339"/>
      <c r="D74" s="263" t="s">
        <v>211</v>
      </c>
      <c r="E74" s="264"/>
      <c r="F74" s="518">
        <v>0</v>
      </c>
      <c r="G74" s="518">
        <f>F74</f>
        <v>0</v>
      </c>
      <c r="H74" s="518">
        <f>G74</f>
        <v>0</v>
      </c>
      <c r="I74" s="518">
        <f>H74</f>
        <v>0</v>
      </c>
      <c r="J74" s="529"/>
      <c r="K74" s="328"/>
    </row>
    <row r="75" spans="2:11" x14ac:dyDescent="0.2">
      <c r="B75" s="203"/>
      <c r="C75" s="339"/>
      <c r="D75" s="263" t="s">
        <v>103</v>
      </c>
      <c r="E75" s="264"/>
      <c r="F75" s="518">
        <v>0</v>
      </c>
      <c r="G75" s="518">
        <f t="shared" ref="G75:I76" si="5">F75</f>
        <v>0</v>
      </c>
      <c r="H75" s="518">
        <f t="shared" si="5"/>
        <v>0</v>
      </c>
      <c r="I75" s="518">
        <f t="shared" si="5"/>
        <v>0</v>
      </c>
      <c r="J75" s="529"/>
      <c r="K75" s="328"/>
    </row>
    <row r="76" spans="2:11" x14ac:dyDescent="0.2">
      <c r="B76" s="203"/>
      <c r="C76" s="339"/>
      <c r="D76" s="263" t="s">
        <v>75</v>
      </c>
      <c r="E76" s="264"/>
      <c r="F76" s="518">
        <v>0</v>
      </c>
      <c r="G76" s="518">
        <f t="shared" si="5"/>
        <v>0</v>
      </c>
      <c r="H76" s="518">
        <f t="shared" si="5"/>
        <v>0</v>
      </c>
      <c r="I76" s="518">
        <f t="shared" si="5"/>
        <v>0</v>
      </c>
      <c r="J76" s="529"/>
      <c r="K76" s="328"/>
    </row>
    <row r="77" spans="2:11" x14ac:dyDescent="0.2">
      <c r="B77" s="394"/>
      <c r="C77" s="339"/>
      <c r="D77" s="340" t="s">
        <v>61</v>
      </c>
      <c r="E77" s="528"/>
      <c r="F77" s="750">
        <f>SUM(F72:F76)</f>
        <v>0</v>
      </c>
      <c r="G77" s="750">
        <f>SUM(G72:G76)</f>
        <v>0</v>
      </c>
      <c r="H77" s="750">
        <f>SUM(H72:H76)</f>
        <v>0</v>
      </c>
      <c r="I77" s="750">
        <f>SUM(I72:I76)</f>
        <v>0</v>
      </c>
      <c r="J77" s="529"/>
      <c r="K77" s="328"/>
    </row>
    <row r="78" spans="2:11" x14ac:dyDescent="0.2">
      <c r="B78" s="584"/>
      <c r="C78" s="585"/>
      <c r="D78" s="553" t="s">
        <v>84</v>
      </c>
      <c r="E78" s="586"/>
      <c r="F78" s="868">
        <f>F77/geg!G$24</f>
        <v>0</v>
      </c>
      <c r="G78" s="868">
        <f>G77/geg!H$24</f>
        <v>0</v>
      </c>
      <c r="H78" s="868">
        <f>H77/geg!I$24</f>
        <v>0</v>
      </c>
      <c r="I78" s="868">
        <f>I77/geg!J$24</f>
        <v>0</v>
      </c>
      <c r="J78" s="587"/>
      <c r="K78" s="588"/>
    </row>
    <row r="79" spans="2:11" x14ac:dyDescent="0.2">
      <c r="B79" s="203"/>
      <c r="C79" s="339"/>
      <c r="D79" s="264"/>
      <c r="E79" s="264"/>
      <c r="F79" s="276"/>
      <c r="G79" s="276"/>
      <c r="H79" s="276"/>
      <c r="I79" s="276"/>
      <c r="J79" s="345"/>
      <c r="K79" s="328"/>
    </row>
    <row r="80" spans="2:11" x14ac:dyDescent="0.2">
      <c r="B80" s="203"/>
      <c r="C80" s="169"/>
      <c r="D80" s="524" t="s">
        <v>473</v>
      </c>
      <c r="E80" s="524"/>
      <c r="F80" s="750">
        <f>pers!I123+mat!I38</f>
        <v>196515.12000000002</v>
      </c>
      <c r="G80" s="750">
        <f>pers!J123+mat!J38</f>
        <v>196515.12000000002</v>
      </c>
      <c r="H80" s="750">
        <f>pers!K123+mat!K38</f>
        <v>196515.12000000002</v>
      </c>
      <c r="I80" s="750">
        <f>pers!L123+mat!L38</f>
        <v>196515.12000000002</v>
      </c>
      <c r="J80" s="169"/>
      <c r="K80" s="328"/>
    </row>
    <row r="81" spans="2:11" x14ac:dyDescent="0.2">
      <c r="B81" s="203"/>
      <c r="C81" s="169"/>
      <c r="D81" s="553" t="s">
        <v>84</v>
      </c>
      <c r="E81" s="586"/>
      <c r="F81" s="868">
        <f>F80/geg!G$24</f>
        <v>1267.8394838709678</v>
      </c>
      <c r="G81" s="868">
        <f>G80/geg!H$24</f>
        <v>1267.8394838709678</v>
      </c>
      <c r="H81" s="868">
        <f>H80/geg!I$24</f>
        <v>1267.8394838709678</v>
      </c>
      <c r="I81" s="868">
        <f>I80/geg!J$24</f>
        <v>1267.8394838709678</v>
      </c>
      <c r="J81" s="169"/>
      <c r="K81" s="328"/>
    </row>
    <row r="82" spans="2:11" x14ac:dyDescent="0.2">
      <c r="B82" s="203"/>
      <c r="C82" s="169"/>
      <c r="D82" s="613"/>
      <c r="E82" s="169"/>
      <c r="F82" s="614"/>
      <c r="G82" s="614"/>
      <c r="H82" s="614"/>
      <c r="I82" s="614"/>
      <c r="J82" s="169"/>
      <c r="K82" s="328"/>
    </row>
    <row r="83" spans="2:11" x14ac:dyDescent="0.2">
      <c r="B83" s="203"/>
      <c r="C83" s="103"/>
      <c r="D83" s="577"/>
      <c r="E83" s="325"/>
      <c r="F83" s="327"/>
      <c r="G83" s="327"/>
      <c r="H83" s="327"/>
      <c r="I83" s="327"/>
      <c r="J83" s="325"/>
      <c r="K83" s="328"/>
    </row>
    <row r="84" spans="2:11" ht="15" x14ac:dyDescent="0.25">
      <c r="B84" s="593"/>
      <c r="C84" s="361"/>
      <c r="D84" s="361"/>
      <c r="E84" s="361"/>
      <c r="F84" s="419"/>
      <c r="G84" s="419"/>
      <c r="H84" s="419"/>
      <c r="I84" s="419"/>
      <c r="J84" s="367"/>
      <c r="K84" s="368"/>
    </row>
    <row r="85" spans="2:11" x14ac:dyDescent="0.2">
      <c r="F85" s="35"/>
      <c r="G85" s="35"/>
      <c r="H85" s="35"/>
      <c r="I85" s="35"/>
    </row>
    <row r="86" spans="2:11" x14ac:dyDescent="0.2">
      <c r="F86" s="35"/>
      <c r="G86" s="35"/>
      <c r="H86" s="35"/>
      <c r="I86" s="35"/>
    </row>
    <row r="87" spans="2:11" x14ac:dyDescent="0.2">
      <c r="F87" s="35"/>
      <c r="G87" s="35"/>
      <c r="H87" s="35"/>
      <c r="I87" s="35"/>
    </row>
    <row r="89" spans="2:11" x14ac:dyDescent="0.2">
      <c r="F89" s="35"/>
      <c r="G89" s="35"/>
      <c r="H89" s="35"/>
      <c r="I89" s="35"/>
    </row>
    <row r="90" spans="2:11" x14ac:dyDescent="0.2">
      <c r="F90" s="35"/>
      <c r="G90" s="35"/>
      <c r="H90" s="35"/>
      <c r="I90" s="35"/>
    </row>
    <row r="91" spans="2:11" x14ac:dyDescent="0.2">
      <c r="F91" s="35"/>
      <c r="G91" s="35"/>
      <c r="H91" s="35"/>
      <c r="I91" s="35"/>
    </row>
    <row r="92" spans="2:11" x14ac:dyDescent="0.2">
      <c r="F92" s="35"/>
      <c r="G92" s="35"/>
      <c r="H92" s="35"/>
      <c r="I92" s="35"/>
    </row>
    <row r="93" spans="2:11" x14ac:dyDescent="0.2">
      <c r="F93" s="35"/>
      <c r="G93" s="35"/>
      <c r="H93" s="35"/>
      <c r="I93" s="35"/>
    </row>
  </sheetData>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2:X1646"/>
  <sheetViews>
    <sheetView showGridLines="0" zoomScale="85" zoomScaleNormal="85" zoomScaleSheetLayoutView="70"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9" width="16.85546875" style="36" customWidth="1"/>
    <col min="10" max="10" width="2.7109375" style="35" customWidth="1"/>
    <col min="11" max="11" width="2.5703125" style="35" customWidth="1"/>
    <col min="12" max="12" width="2.7109375" style="35" customWidth="1"/>
    <col min="13" max="13" width="1.7109375" style="35" customWidth="1"/>
    <col min="14" max="14" width="8.5703125" style="35" customWidth="1"/>
    <col min="15" max="15" width="0.7109375" style="35" customWidth="1"/>
    <col min="16" max="16" width="40.7109375" style="35" customWidth="1"/>
    <col min="17" max="17" width="2.42578125" style="35" customWidth="1"/>
    <col min="18" max="22" width="14.7109375" style="36" customWidth="1"/>
    <col min="23" max="23" width="1.7109375" style="35" customWidth="1"/>
    <col min="24" max="24" width="2.5703125" style="35" customWidth="1"/>
    <col min="25" max="28" width="12.28515625" style="35" customWidth="1"/>
    <col min="29" max="37" width="11.7109375" style="35" customWidth="1"/>
    <col min="38" max="16384" width="9.140625" style="35"/>
  </cols>
  <sheetData>
    <row r="2" spans="2:24" x14ac:dyDescent="0.2">
      <c r="B2" s="320"/>
      <c r="C2" s="321"/>
      <c r="D2" s="321"/>
      <c r="E2" s="321"/>
      <c r="F2" s="594"/>
      <c r="G2" s="594"/>
      <c r="H2" s="594"/>
      <c r="I2" s="594"/>
      <c r="J2" s="321"/>
      <c r="K2" s="324"/>
    </row>
    <row r="3" spans="2:24" x14ac:dyDescent="0.2">
      <c r="B3" s="170"/>
      <c r="C3" s="325"/>
      <c r="D3" s="325"/>
      <c r="E3" s="325"/>
      <c r="F3" s="595"/>
      <c r="G3" s="595"/>
      <c r="H3" s="595"/>
      <c r="I3" s="595"/>
      <c r="J3" s="325"/>
      <c r="K3" s="328"/>
    </row>
    <row r="4" spans="2:24" s="178" customFormat="1" ht="18.75" x14ac:dyDescent="0.3">
      <c r="B4" s="280"/>
      <c r="C4" s="279" t="s">
        <v>260</v>
      </c>
      <c r="D4" s="187"/>
      <c r="E4" s="187"/>
      <c r="F4" s="699"/>
      <c r="G4" s="699"/>
      <c r="H4" s="699"/>
      <c r="I4" s="699"/>
      <c r="J4" s="187"/>
      <c r="K4" s="313"/>
      <c r="L4" s="311"/>
      <c r="M4" s="311"/>
      <c r="R4" s="700"/>
      <c r="S4" s="700"/>
      <c r="T4" s="700"/>
      <c r="U4" s="700"/>
      <c r="V4" s="700"/>
    </row>
    <row r="5" spans="2:24" ht="18.75" x14ac:dyDescent="0.3">
      <c r="B5" s="101"/>
      <c r="C5" s="102" t="str">
        <f>geg!F10</f>
        <v>Voorbeeld SBO</v>
      </c>
      <c r="D5" s="325"/>
      <c r="E5" s="325"/>
      <c r="F5" s="595"/>
      <c r="G5" s="595"/>
      <c r="H5" s="595"/>
      <c r="I5" s="595"/>
      <c r="J5" s="325"/>
      <c r="K5" s="328"/>
      <c r="L5" s="39"/>
      <c r="M5" s="39"/>
    </row>
    <row r="6" spans="2:24" ht="12.75" customHeight="1" x14ac:dyDescent="0.2">
      <c r="B6" s="170"/>
      <c r="C6" s="325"/>
      <c r="D6" s="325"/>
      <c r="E6" s="325"/>
      <c r="F6" s="325"/>
      <c r="G6" s="325"/>
      <c r="H6" s="325"/>
      <c r="I6" s="325"/>
      <c r="J6" s="325"/>
      <c r="K6" s="328"/>
      <c r="N6" s="40"/>
      <c r="O6" s="40"/>
    </row>
    <row r="7" spans="2:24" ht="12.75" customHeight="1" x14ac:dyDescent="0.2">
      <c r="B7" s="170"/>
      <c r="C7" s="325"/>
      <c r="D7" s="325"/>
      <c r="E7" s="325"/>
      <c r="F7" s="325"/>
      <c r="G7" s="325"/>
      <c r="H7" s="325"/>
      <c r="I7" s="325"/>
      <c r="J7" s="325"/>
      <c r="K7" s="328"/>
      <c r="N7" s="40"/>
      <c r="O7" s="40"/>
    </row>
    <row r="8" spans="2:24" ht="12.75" customHeight="1" x14ac:dyDescent="0.2">
      <c r="B8" s="170"/>
      <c r="C8" s="325"/>
      <c r="D8" s="775" t="s">
        <v>162</v>
      </c>
      <c r="E8" s="721"/>
      <c r="F8" s="721"/>
      <c r="G8" s="721"/>
      <c r="H8" s="721"/>
      <c r="I8" s="721"/>
      <c r="J8" s="325"/>
      <c r="K8" s="328"/>
      <c r="N8" s="43"/>
      <c r="O8" s="43"/>
    </row>
    <row r="9" spans="2:24" ht="12.75" customHeight="1" x14ac:dyDescent="0.2">
      <c r="B9" s="170"/>
      <c r="C9" s="325"/>
      <c r="D9" s="902" t="s">
        <v>358</v>
      </c>
      <c r="E9" s="721"/>
      <c r="F9" s="939"/>
      <c r="G9" s="939"/>
      <c r="H9" s="939"/>
      <c r="I9" s="793"/>
      <c r="J9" s="325"/>
      <c r="K9" s="328"/>
    </row>
    <row r="10" spans="2:24" ht="12.75" customHeight="1" x14ac:dyDescent="0.2">
      <c r="B10" s="170"/>
      <c r="C10" s="325"/>
      <c r="D10" s="902" t="s">
        <v>394</v>
      </c>
      <c r="E10" s="721"/>
      <c r="F10" s="723"/>
      <c r="G10" s="723"/>
      <c r="H10" s="723"/>
      <c r="I10" s="793"/>
      <c r="J10" s="325"/>
      <c r="K10" s="328"/>
      <c r="P10" s="44"/>
      <c r="Q10" s="40"/>
      <c r="R10" s="47"/>
      <c r="S10" s="47"/>
      <c r="T10" s="47"/>
      <c r="U10" s="47"/>
      <c r="V10" s="47"/>
      <c r="W10" s="42"/>
      <c r="X10" s="42"/>
    </row>
    <row r="11" spans="2:24" ht="12.75" customHeight="1" x14ac:dyDescent="0.2">
      <c r="B11" s="170"/>
      <c r="C11" s="325"/>
      <c r="D11" s="903" t="s">
        <v>395</v>
      </c>
      <c r="E11" s="721"/>
      <c r="F11" s="723"/>
      <c r="G11" s="723"/>
      <c r="H11" s="723"/>
      <c r="I11" s="793"/>
      <c r="J11" s="325"/>
      <c r="K11" s="328"/>
      <c r="P11" s="44"/>
      <c r="Q11" s="40"/>
      <c r="R11" s="47"/>
      <c r="S11" s="47"/>
      <c r="T11" s="47"/>
      <c r="U11" s="47"/>
      <c r="V11" s="47"/>
      <c r="W11" s="42"/>
      <c r="X11" s="42"/>
    </row>
    <row r="12" spans="2:24" ht="12.75" customHeight="1" x14ac:dyDescent="0.2">
      <c r="B12" s="170"/>
      <c r="C12" s="325"/>
      <c r="D12" s="903" t="s">
        <v>163</v>
      </c>
      <c r="E12" s="721"/>
      <c r="F12" s="723"/>
      <c r="G12" s="723"/>
      <c r="H12" s="723"/>
      <c r="I12" s="793"/>
      <c r="J12" s="325"/>
      <c r="K12" s="328"/>
      <c r="R12" s="35"/>
      <c r="S12" s="35"/>
      <c r="T12" s="35"/>
      <c r="U12" s="35"/>
      <c r="V12" s="35"/>
      <c r="X12" s="42"/>
    </row>
    <row r="13" spans="2:24" ht="12.75" customHeight="1" x14ac:dyDescent="0.2">
      <c r="B13" s="170"/>
      <c r="C13" s="325"/>
      <c r="D13" s="903" t="s">
        <v>396</v>
      </c>
      <c r="E13" s="721"/>
      <c r="F13" s="723"/>
      <c r="G13" s="723"/>
      <c r="H13" s="723"/>
      <c r="I13" s="793"/>
      <c r="J13" s="325"/>
      <c r="K13" s="328"/>
      <c r="R13" s="35"/>
      <c r="S13" s="35"/>
      <c r="T13" s="35"/>
      <c r="U13" s="35"/>
      <c r="V13" s="35"/>
      <c r="X13" s="48"/>
    </row>
    <row r="14" spans="2:24" ht="12.75" customHeight="1" x14ac:dyDescent="0.2">
      <c r="B14" s="170"/>
      <c r="C14" s="325"/>
      <c r="D14" s="721"/>
      <c r="E14" s="904"/>
      <c r="F14" s="905"/>
      <c r="G14" s="772"/>
      <c r="H14" s="772"/>
      <c r="I14" s="772"/>
      <c r="J14" s="327"/>
      <c r="K14" s="391"/>
      <c r="R14" s="35"/>
      <c r="S14" s="35"/>
      <c r="T14" s="35"/>
      <c r="U14" s="35"/>
      <c r="V14" s="35"/>
      <c r="X14" s="51"/>
    </row>
    <row r="15" spans="2:24" ht="12.75" customHeight="1" x14ac:dyDescent="0.2">
      <c r="B15" s="170"/>
      <c r="C15" s="325"/>
      <c r="D15" s="721"/>
      <c r="E15" s="904"/>
      <c r="F15" s="905"/>
      <c r="G15" s="772"/>
      <c r="H15" s="772"/>
      <c r="I15" s="772"/>
      <c r="J15" s="327"/>
      <c r="K15" s="391"/>
      <c r="R15" s="35"/>
      <c r="S15" s="35"/>
      <c r="T15" s="35"/>
      <c r="U15" s="35"/>
      <c r="V15" s="35"/>
      <c r="X15" s="51"/>
    </row>
    <row r="16" spans="2:24" s="37" customFormat="1" ht="12.75" customHeight="1" x14ac:dyDescent="0.2">
      <c r="B16" s="329"/>
      <c r="C16" s="330"/>
      <c r="D16" s="721"/>
      <c r="E16" s="904"/>
      <c r="F16" s="725">
        <f>begr!G8</f>
        <v>2017</v>
      </c>
      <c r="G16" s="725">
        <f>begr!H8</f>
        <v>2018</v>
      </c>
      <c r="H16" s="725">
        <f>begr!I8</f>
        <v>2019</v>
      </c>
      <c r="I16" s="725">
        <f>begr!J8</f>
        <v>2020</v>
      </c>
      <c r="J16" s="378"/>
      <c r="K16" s="596"/>
      <c r="X16" s="52"/>
    </row>
    <row r="17" spans="2:24" ht="12.75" customHeight="1" x14ac:dyDescent="0.2">
      <c r="B17" s="170"/>
      <c r="C17" s="325"/>
      <c r="D17" s="326"/>
      <c r="E17" s="326"/>
      <c r="F17" s="597"/>
      <c r="G17" s="597"/>
      <c r="H17" s="597"/>
      <c r="I17" s="597"/>
      <c r="J17" s="327"/>
      <c r="K17" s="391"/>
      <c r="R17" s="35"/>
      <c r="S17" s="35"/>
      <c r="T17" s="35"/>
      <c r="U17" s="35"/>
      <c r="V17" s="35"/>
      <c r="X17" s="51"/>
    </row>
    <row r="18" spans="2:24" ht="12.75" customHeight="1" x14ac:dyDescent="0.2">
      <c r="B18" s="170"/>
      <c r="C18" s="171"/>
      <c r="D18" s="385"/>
      <c r="E18" s="385"/>
      <c r="F18" s="173"/>
      <c r="G18" s="173"/>
      <c r="H18" s="173"/>
      <c r="I18" s="173"/>
      <c r="J18" s="598"/>
      <c r="K18" s="391"/>
      <c r="R18" s="35"/>
      <c r="S18" s="35"/>
      <c r="T18" s="35"/>
      <c r="U18" s="35"/>
      <c r="V18" s="35"/>
      <c r="X18" s="51"/>
    </row>
    <row r="19" spans="2:24" ht="12.75" customHeight="1" x14ac:dyDescent="0.2">
      <c r="B19" s="170"/>
      <c r="C19" s="339"/>
      <c r="D19" s="263" t="s">
        <v>179</v>
      </c>
      <c r="E19" s="263"/>
      <c r="F19" s="896" t="str">
        <f>geg!F10</f>
        <v>Voorbeeld SBO</v>
      </c>
      <c r="G19" s="897"/>
      <c r="H19" s="897"/>
      <c r="I19" s="897"/>
      <c r="J19" s="599"/>
      <c r="K19" s="391"/>
      <c r="N19" s="263"/>
      <c r="R19" s="35"/>
      <c r="S19" s="35"/>
      <c r="T19" s="35"/>
      <c r="U19" s="35"/>
      <c r="V19" s="35"/>
      <c r="X19" s="51"/>
    </row>
    <row r="20" spans="2:24" ht="12.75" customHeight="1" x14ac:dyDescent="0.2">
      <c r="B20" s="170"/>
      <c r="C20" s="339"/>
      <c r="D20" s="263" t="s">
        <v>180</v>
      </c>
      <c r="E20" s="263"/>
      <c r="F20" s="896" t="str">
        <f>geg!F11</f>
        <v>12AB</v>
      </c>
      <c r="G20" s="897"/>
      <c r="H20" s="897"/>
      <c r="I20" s="897"/>
      <c r="J20" s="599"/>
      <c r="K20" s="391"/>
      <c r="N20" s="263"/>
      <c r="R20" s="35"/>
      <c r="S20" s="35"/>
      <c r="T20" s="35"/>
      <c r="U20" s="35"/>
      <c r="V20" s="35"/>
      <c r="X20" s="51"/>
    </row>
    <row r="21" spans="2:24" ht="12.75" customHeight="1" x14ac:dyDescent="0.2">
      <c r="B21" s="170"/>
      <c r="C21" s="339"/>
      <c r="D21" s="263" t="s">
        <v>201</v>
      </c>
      <c r="E21" s="263"/>
      <c r="F21" s="898">
        <f ca="1">TODAY()</f>
        <v>42653</v>
      </c>
      <c r="G21" s="897"/>
      <c r="H21" s="897"/>
      <c r="I21" s="897"/>
      <c r="J21" s="599"/>
      <c r="K21" s="391"/>
      <c r="N21" s="263"/>
      <c r="R21" s="35"/>
      <c r="S21" s="35"/>
      <c r="T21" s="35"/>
      <c r="U21" s="35"/>
      <c r="V21" s="35"/>
      <c r="X21" s="51"/>
    </row>
    <row r="22" spans="2:24" ht="12.75" customHeight="1" x14ac:dyDescent="0.2">
      <c r="B22" s="170"/>
      <c r="C22" s="339"/>
      <c r="D22" s="264" t="s">
        <v>33</v>
      </c>
      <c r="E22" s="264"/>
      <c r="F22" s="899"/>
      <c r="G22" s="899"/>
      <c r="H22" s="899"/>
      <c r="I22" s="899"/>
      <c r="J22" s="599"/>
      <c r="K22" s="391"/>
      <c r="N22" s="264"/>
      <c r="R22" s="35"/>
      <c r="S22" s="35"/>
      <c r="T22" s="35"/>
      <c r="U22" s="35"/>
      <c r="V22" s="35"/>
      <c r="X22" s="51"/>
    </row>
    <row r="23" spans="2:24" ht="12.75" customHeight="1" x14ac:dyDescent="0.2">
      <c r="B23" s="170"/>
      <c r="C23" s="339"/>
      <c r="D23" s="264" t="s">
        <v>34</v>
      </c>
      <c r="E23" s="264"/>
      <c r="F23" s="899"/>
      <c r="G23" s="899"/>
      <c r="H23" s="899"/>
      <c r="I23" s="899"/>
      <c r="J23" s="599"/>
      <c r="K23" s="391"/>
      <c r="N23" s="264"/>
      <c r="R23" s="35"/>
      <c r="S23" s="35"/>
      <c r="T23" s="35"/>
      <c r="U23" s="35"/>
      <c r="V23" s="35"/>
      <c r="X23" s="51"/>
    </row>
    <row r="24" spans="2:24" ht="12.75" customHeight="1" x14ac:dyDescent="0.2">
      <c r="B24" s="170"/>
      <c r="C24" s="339"/>
      <c r="D24" s="263" t="s">
        <v>174</v>
      </c>
      <c r="E24" s="276"/>
      <c r="F24" s="897"/>
      <c r="G24" s="897"/>
      <c r="H24" s="897"/>
      <c r="I24" s="897"/>
      <c r="J24" s="599"/>
      <c r="K24" s="391"/>
      <c r="N24" s="263"/>
      <c r="R24" s="35"/>
      <c r="S24" s="35"/>
      <c r="T24" s="35"/>
      <c r="U24" s="35"/>
      <c r="V24" s="35"/>
      <c r="X24" s="51"/>
    </row>
    <row r="25" spans="2:24" ht="12.75" customHeight="1" x14ac:dyDescent="0.2">
      <c r="B25" s="170"/>
      <c r="C25" s="339"/>
      <c r="D25" s="263" t="s">
        <v>208</v>
      </c>
      <c r="E25" s="264"/>
      <c r="F25" s="899"/>
      <c r="G25" s="899"/>
      <c r="H25" s="899"/>
      <c r="I25" s="899"/>
      <c r="J25" s="599"/>
      <c r="K25" s="391"/>
      <c r="N25" s="263"/>
      <c r="R25" s="35"/>
      <c r="S25" s="35"/>
      <c r="T25" s="35"/>
      <c r="U25" s="35"/>
      <c r="V25" s="35"/>
      <c r="X25" s="51"/>
    </row>
    <row r="26" spans="2:24" ht="12.75" customHeight="1" x14ac:dyDescent="0.2">
      <c r="B26" s="170"/>
      <c r="C26" s="339"/>
      <c r="D26" s="263" t="s">
        <v>209</v>
      </c>
      <c r="E26" s="264"/>
      <c r="F26" s="899">
        <f>geg!G24</f>
        <v>155</v>
      </c>
      <c r="G26" s="899">
        <f>geg!H24</f>
        <v>155</v>
      </c>
      <c r="H26" s="899">
        <f>geg!I24</f>
        <v>155</v>
      </c>
      <c r="I26" s="899">
        <f>geg!J24</f>
        <v>155</v>
      </c>
      <c r="J26" s="599"/>
      <c r="K26" s="391"/>
      <c r="N26" s="263"/>
      <c r="R26" s="35"/>
      <c r="S26" s="35"/>
      <c r="T26" s="35"/>
      <c r="U26" s="35"/>
      <c r="V26" s="35"/>
      <c r="X26" s="51"/>
    </row>
    <row r="27" spans="2:24" ht="12.75" customHeight="1" x14ac:dyDescent="0.2">
      <c r="B27" s="170"/>
      <c r="C27" s="339"/>
      <c r="D27" s="263" t="s">
        <v>359</v>
      </c>
      <c r="E27" s="264"/>
      <c r="F27" s="899">
        <f>geg!G25</f>
        <v>7</v>
      </c>
      <c r="G27" s="899">
        <f>geg!H25</f>
        <v>7</v>
      </c>
      <c r="H27" s="899">
        <f>geg!I25</f>
        <v>7</v>
      </c>
      <c r="I27" s="899">
        <f>geg!J25</f>
        <v>7</v>
      </c>
      <c r="J27" s="599"/>
      <c r="K27" s="391"/>
      <c r="N27" s="263"/>
      <c r="R27" s="35"/>
      <c r="S27" s="35"/>
      <c r="T27" s="35"/>
      <c r="U27" s="35"/>
      <c r="V27" s="35"/>
      <c r="X27" s="51"/>
    </row>
    <row r="28" spans="2:24" ht="12.75" customHeight="1" x14ac:dyDescent="0.2">
      <c r="B28" s="170"/>
      <c r="C28" s="339"/>
      <c r="D28" s="264" t="s">
        <v>212</v>
      </c>
      <c r="E28" s="276"/>
      <c r="F28" s="900"/>
      <c r="G28" s="900"/>
      <c r="H28" s="900"/>
      <c r="I28" s="900"/>
      <c r="J28" s="599"/>
      <c r="K28" s="391"/>
      <c r="N28" s="264"/>
      <c r="R28" s="35"/>
      <c r="S28" s="35"/>
      <c r="T28" s="35"/>
      <c r="U28" s="35"/>
      <c r="V28" s="35"/>
      <c r="X28" s="51"/>
    </row>
    <row r="29" spans="2:24" ht="12.75" customHeight="1" x14ac:dyDescent="0.2">
      <c r="B29" s="170"/>
      <c r="C29" s="339"/>
      <c r="D29" s="264" t="s">
        <v>213</v>
      </c>
      <c r="E29" s="276"/>
      <c r="F29" s="900"/>
      <c r="G29" s="900"/>
      <c r="H29" s="900"/>
      <c r="I29" s="900"/>
      <c r="J29" s="599"/>
      <c r="K29" s="391"/>
      <c r="N29" s="264"/>
      <c r="R29" s="35"/>
      <c r="S29" s="35"/>
      <c r="T29" s="35"/>
      <c r="U29" s="35"/>
      <c r="V29" s="35"/>
      <c r="X29" s="51"/>
    </row>
    <row r="30" spans="2:24" ht="12.75" customHeight="1" x14ac:dyDescent="0.2">
      <c r="B30" s="170"/>
      <c r="C30" s="339"/>
      <c r="D30" s="264" t="s">
        <v>214</v>
      </c>
      <c r="E30" s="276"/>
      <c r="F30" s="900"/>
      <c r="G30" s="900"/>
      <c r="H30" s="900"/>
      <c r="I30" s="900"/>
      <c r="J30" s="599"/>
      <c r="K30" s="391"/>
      <c r="N30" s="264"/>
      <c r="R30" s="35"/>
      <c r="S30" s="35"/>
      <c r="T30" s="35"/>
      <c r="U30" s="35"/>
      <c r="V30" s="35"/>
      <c r="X30" s="51"/>
    </row>
    <row r="31" spans="2:24" ht="12.75" customHeight="1" x14ac:dyDescent="0.2">
      <c r="B31" s="170"/>
      <c r="C31" s="339"/>
      <c r="D31" s="264" t="s">
        <v>215</v>
      </c>
      <c r="E31" s="276"/>
      <c r="F31" s="900">
        <f>pers!I121</f>
        <v>18.608333333333334</v>
      </c>
      <c r="G31" s="900">
        <f>pers!J121</f>
        <v>18.479999999999997</v>
      </c>
      <c r="H31" s="900">
        <f>pers!K121</f>
        <v>18.479999999999997</v>
      </c>
      <c r="I31" s="900">
        <f>pers!L121</f>
        <v>18.479999999999997</v>
      </c>
      <c r="J31" s="599"/>
      <c r="K31" s="391"/>
      <c r="N31" s="264"/>
      <c r="R31" s="35"/>
      <c r="S31" s="35"/>
      <c r="T31" s="35"/>
      <c r="U31" s="35"/>
      <c r="V31" s="35"/>
      <c r="X31" s="51"/>
    </row>
    <row r="32" spans="2:24" ht="12.75" customHeight="1" x14ac:dyDescent="0.2">
      <c r="B32" s="170"/>
      <c r="C32" s="339"/>
      <c r="D32" s="264" t="s">
        <v>216</v>
      </c>
      <c r="E32" s="276"/>
      <c r="F32" s="900">
        <f>pers!I122</f>
        <v>2</v>
      </c>
      <c r="G32" s="900">
        <f>pers!J122</f>
        <v>2</v>
      </c>
      <c r="H32" s="900">
        <f>pers!K122</f>
        <v>2</v>
      </c>
      <c r="I32" s="900">
        <f>pers!L122</f>
        <v>2</v>
      </c>
      <c r="J32" s="599"/>
      <c r="K32" s="391"/>
      <c r="N32" s="264"/>
      <c r="R32" s="35"/>
      <c r="S32" s="35"/>
      <c r="T32" s="35"/>
      <c r="U32" s="35"/>
      <c r="V32" s="35"/>
      <c r="X32" s="51"/>
    </row>
    <row r="33" spans="2:24" ht="12.75" customHeight="1" x14ac:dyDescent="0.2">
      <c r="B33" s="170"/>
      <c r="C33" s="339"/>
      <c r="D33" s="264" t="s">
        <v>217</v>
      </c>
      <c r="E33" s="276"/>
      <c r="F33" s="900">
        <f>F31-F32</f>
        <v>16.608333333333334</v>
      </c>
      <c r="G33" s="900">
        <f>G31-G32</f>
        <v>16.479999999999997</v>
      </c>
      <c r="H33" s="900">
        <f>H31-H32</f>
        <v>16.479999999999997</v>
      </c>
      <c r="I33" s="900">
        <f>I31-I32</f>
        <v>16.479999999999997</v>
      </c>
      <c r="J33" s="599"/>
      <c r="K33" s="391"/>
      <c r="N33" s="264"/>
      <c r="R33" s="35"/>
      <c r="S33" s="35"/>
      <c r="T33" s="35"/>
      <c r="U33" s="35"/>
      <c r="V33" s="35"/>
      <c r="X33" s="51"/>
    </row>
    <row r="34" spans="2:24" ht="12.75" customHeight="1" x14ac:dyDescent="0.2">
      <c r="B34" s="170"/>
      <c r="C34" s="339"/>
      <c r="D34" s="263" t="s">
        <v>113</v>
      </c>
      <c r="E34" s="263"/>
      <c r="F34" s="789">
        <f>fiebouw!F13</f>
        <v>0</v>
      </c>
      <c r="G34" s="789">
        <f>fiebouw!J13</f>
        <v>0</v>
      </c>
      <c r="H34" s="789">
        <f>fiebouw!N13</f>
        <v>0</v>
      </c>
      <c r="I34" s="789">
        <f>fiebouw!R13</f>
        <v>0</v>
      </c>
      <c r="J34" s="599"/>
      <c r="K34" s="391"/>
      <c r="N34" s="263"/>
      <c r="R34" s="35"/>
      <c r="S34" s="35"/>
      <c r="T34" s="35"/>
      <c r="U34" s="35"/>
      <c r="V34" s="35"/>
      <c r="X34" s="51"/>
    </row>
    <row r="35" spans="2:24" ht="12.75" customHeight="1" x14ac:dyDescent="0.2">
      <c r="B35" s="170"/>
      <c r="C35" s="339"/>
      <c r="D35" s="263" t="s">
        <v>114</v>
      </c>
      <c r="E35" s="263"/>
      <c r="F35" s="789">
        <f>fiebouw!F14</f>
        <v>0</v>
      </c>
      <c r="G35" s="789">
        <f>fiebouw!J14</f>
        <v>0</v>
      </c>
      <c r="H35" s="789">
        <f>fiebouw!N14</f>
        <v>0</v>
      </c>
      <c r="I35" s="789">
        <f>fiebouw!R14</f>
        <v>0</v>
      </c>
      <c r="J35" s="599"/>
      <c r="K35" s="391"/>
      <c r="N35" s="263"/>
      <c r="R35" s="35"/>
      <c r="S35" s="35"/>
      <c r="T35" s="35"/>
      <c r="U35" s="35"/>
      <c r="V35" s="35"/>
      <c r="X35" s="51"/>
    </row>
    <row r="36" spans="2:24" ht="12.75" customHeight="1" x14ac:dyDescent="0.2">
      <c r="B36" s="170"/>
      <c r="C36" s="339"/>
      <c r="D36" s="263" t="s">
        <v>115</v>
      </c>
      <c r="E36" s="263"/>
      <c r="F36" s="789">
        <f>fiebouw!F15</f>
        <v>0</v>
      </c>
      <c r="G36" s="789">
        <f>fiebouw!J15</f>
        <v>0</v>
      </c>
      <c r="H36" s="789">
        <f>fiebouw!N15</f>
        <v>0</v>
      </c>
      <c r="I36" s="789">
        <f>fiebouw!R15</f>
        <v>0</v>
      </c>
      <c r="J36" s="599"/>
      <c r="K36" s="391"/>
      <c r="N36" s="263"/>
      <c r="R36" s="35"/>
      <c r="S36" s="35"/>
      <c r="T36" s="35"/>
      <c r="U36" s="35"/>
      <c r="V36" s="35"/>
      <c r="X36" s="51"/>
    </row>
    <row r="37" spans="2:24" ht="12.75" customHeight="1" x14ac:dyDescent="0.2">
      <c r="B37" s="170"/>
      <c r="C37" s="339"/>
      <c r="D37" s="263" t="s">
        <v>116</v>
      </c>
      <c r="E37" s="263"/>
      <c r="F37" s="789">
        <f>fiebouw!F16</f>
        <v>0</v>
      </c>
      <c r="G37" s="789">
        <f>fiebouw!J16</f>
        <v>0</v>
      </c>
      <c r="H37" s="789">
        <f>fiebouw!N16</f>
        <v>0</v>
      </c>
      <c r="I37" s="789">
        <f>fiebouw!R16</f>
        <v>0</v>
      </c>
      <c r="J37" s="599"/>
      <c r="K37" s="391"/>
      <c r="N37" s="263"/>
      <c r="R37" s="35"/>
      <c r="S37" s="35"/>
      <c r="T37" s="35"/>
      <c r="U37" s="35"/>
      <c r="V37" s="35"/>
      <c r="X37" s="51"/>
    </row>
    <row r="38" spans="2:24" ht="12.75" customHeight="1" x14ac:dyDescent="0.2">
      <c r="B38" s="170"/>
      <c r="C38" s="339"/>
      <c r="D38" s="263" t="s">
        <v>117</v>
      </c>
      <c r="E38" s="263"/>
      <c r="F38" s="789">
        <f>fiebouw!F17</f>
        <v>0</v>
      </c>
      <c r="G38" s="789">
        <f>fiebouw!J17</f>
        <v>0</v>
      </c>
      <c r="H38" s="789">
        <f>fiebouw!N17</f>
        <v>0</v>
      </c>
      <c r="I38" s="789">
        <f>fiebouw!R17</f>
        <v>0</v>
      </c>
      <c r="J38" s="599"/>
      <c r="K38" s="391"/>
      <c r="N38" s="263"/>
      <c r="R38" s="35"/>
      <c r="S38" s="35"/>
      <c r="T38" s="35"/>
      <c r="U38" s="35"/>
      <c r="V38" s="35"/>
      <c r="X38" s="51"/>
    </row>
    <row r="39" spans="2:24" ht="12.75" customHeight="1" x14ac:dyDescent="0.2">
      <c r="B39" s="170"/>
      <c r="C39" s="339"/>
      <c r="D39" s="263" t="s">
        <v>118</v>
      </c>
      <c r="E39" s="263"/>
      <c r="F39" s="789">
        <f>fiebouw!F18</f>
        <v>0</v>
      </c>
      <c r="G39" s="789">
        <f>fiebouw!J18</f>
        <v>0</v>
      </c>
      <c r="H39" s="789">
        <f>fiebouw!N18</f>
        <v>0</v>
      </c>
      <c r="I39" s="789">
        <f>fiebouw!R18</f>
        <v>0</v>
      </c>
      <c r="J39" s="599"/>
      <c r="K39" s="391"/>
      <c r="N39" s="263"/>
      <c r="R39" s="35"/>
      <c r="S39" s="35"/>
      <c r="T39" s="35"/>
      <c r="U39" s="35"/>
      <c r="V39" s="35"/>
      <c r="X39" s="51"/>
    </row>
    <row r="40" spans="2:24" ht="12.75" customHeight="1" x14ac:dyDescent="0.2">
      <c r="B40" s="170"/>
      <c r="C40" s="339"/>
      <c r="D40" s="263" t="s">
        <v>119</v>
      </c>
      <c r="E40" s="263"/>
      <c r="F40" s="789">
        <f>fiebouw!F19</f>
        <v>0</v>
      </c>
      <c r="G40" s="789">
        <f>fiebouw!J19</f>
        <v>0</v>
      </c>
      <c r="H40" s="789">
        <f>fiebouw!N19</f>
        <v>0</v>
      </c>
      <c r="I40" s="789">
        <f>fiebouw!R19</f>
        <v>0</v>
      </c>
      <c r="J40" s="599"/>
      <c r="K40" s="391"/>
      <c r="N40" s="263"/>
      <c r="R40" s="35"/>
      <c r="S40" s="35"/>
      <c r="T40" s="35"/>
      <c r="U40" s="35"/>
      <c r="V40" s="35"/>
      <c r="X40" s="51"/>
    </row>
    <row r="41" spans="2:24" ht="12.75" customHeight="1" x14ac:dyDescent="0.2">
      <c r="B41" s="170"/>
      <c r="C41" s="339"/>
      <c r="D41" s="263" t="s">
        <v>120</v>
      </c>
      <c r="E41" s="263"/>
      <c r="F41" s="789">
        <f>fiebouw!F20</f>
        <v>0</v>
      </c>
      <c r="G41" s="789">
        <f>fiebouw!J20</f>
        <v>0</v>
      </c>
      <c r="H41" s="789">
        <f>fiebouw!N20</f>
        <v>0</v>
      </c>
      <c r="I41" s="789">
        <f>fiebouw!R20</f>
        <v>0</v>
      </c>
      <c r="J41" s="599"/>
      <c r="K41" s="391"/>
      <c r="N41" s="263"/>
      <c r="R41" s="35"/>
      <c r="S41" s="35"/>
      <c r="T41" s="35"/>
      <c r="U41" s="35"/>
      <c r="V41" s="35"/>
      <c r="X41" s="51"/>
    </row>
    <row r="42" spans="2:24" ht="12.75" customHeight="1" x14ac:dyDescent="0.2">
      <c r="B42" s="170"/>
      <c r="C42" s="339"/>
      <c r="D42" s="263" t="s">
        <v>121</v>
      </c>
      <c r="E42" s="263"/>
      <c r="F42" s="789">
        <f>fiebouw!F21</f>
        <v>0</v>
      </c>
      <c r="G42" s="789">
        <f>fiebouw!J21</f>
        <v>0</v>
      </c>
      <c r="H42" s="789">
        <f>fiebouw!N21</f>
        <v>0</v>
      </c>
      <c r="I42" s="789">
        <f>fiebouw!R21</f>
        <v>0</v>
      </c>
      <c r="J42" s="599"/>
      <c r="K42" s="391"/>
      <c r="N42" s="263"/>
      <c r="R42" s="35"/>
      <c r="S42" s="35"/>
      <c r="T42" s="35"/>
      <c r="U42" s="35"/>
      <c r="V42" s="35"/>
      <c r="X42" s="51"/>
    </row>
    <row r="43" spans="2:24" ht="12.75" customHeight="1" x14ac:dyDescent="0.2">
      <c r="B43" s="170"/>
      <c r="C43" s="339"/>
      <c r="D43" s="263" t="s">
        <v>122</v>
      </c>
      <c r="E43" s="263"/>
      <c r="F43" s="789">
        <f>fiebouw!F22</f>
        <v>0</v>
      </c>
      <c r="G43" s="789">
        <f>fiebouw!J22</f>
        <v>0</v>
      </c>
      <c r="H43" s="789">
        <f>fiebouw!N22</f>
        <v>0</v>
      </c>
      <c r="I43" s="789">
        <f>fiebouw!R22</f>
        <v>0</v>
      </c>
      <c r="J43" s="599"/>
      <c r="K43" s="391"/>
      <c r="N43" s="263"/>
      <c r="R43" s="35"/>
      <c r="S43" s="35"/>
      <c r="T43" s="35"/>
      <c r="U43" s="35"/>
      <c r="V43" s="35"/>
      <c r="X43" s="51"/>
    </row>
    <row r="44" spans="2:24" ht="12.75" customHeight="1" x14ac:dyDescent="0.2">
      <c r="B44" s="170"/>
      <c r="C44" s="339"/>
      <c r="D44" s="263" t="s">
        <v>123</v>
      </c>
      <c r="E44" s="263"/>
      <c r="F44" s="789">
        <f>fiebouw!F23</f>
        <v>0</v>
      </c>
      <c r="G44" s="789">
        <f>fiebouw!J23</f>
        <v>0</v>
      </c>
      <c r="H44" s="789">
        <f>fiebouw!N23</f>
        <v>0</v>
      </c>
      <c r="I44" s="789">
        <f>fiebouw!R23</f>
        <v>0</v>
      </c>
      <c r="J44" s="599"/>
      <c r="K44" s="391"/>
      <c r="N44" s="263"/>
      <c r="R44" s="35"/>
      <c r="S44" s="35"/>
      <c r="T44" s="35"/>
      <c r="U44" s="35"/>
      <c r="V44" s="35"/>
      <c r="X44" s="51"/>
    </row>
    <row r="45" spans="2:24" ht="12.75" customHeight="1" x14ac:dyDescent="0.2">
      <c r="B45" s="170"/>
      <c r="C45" s="339"/>
      <c r="D45" s="263" t="s">
        <v>124</v>
      </c>
      <c r="E45" s="263"/>
      <c r="F45" s="789">
        <f>fiebouw!F24</f>
        <v>0</v>
      </c>
      <c r="G45" s="789">
        <f>fiebouw!J24</f>
        <v>0</v>
      </c>
      <c r="H45" s="789">
        <f>fiebouw!N24</f>
        <v>0</v>
      </c>
      <c r="I45" s="789">
        <f>fiebouw!R24</f>
        <v>0</v>
      </c>
      <c r="J45" s="599"/>
      <c r="K45" s="391"/>
      <c r="N45" s="263"/>
      <c r="R45" s="35"/>
      <c r="S45" s="35"/>
      <c r="T45" s="35"/>
      <c r="U45" s="35"/>
      <c r="V45" s="35"/>
      <c r="X45" s="51"/>
    </row>
    <row r="46" spans="2:24" ht="12.75" customHeight="1" x14ac:dyDescent="0.2">
      <c r="B46" s="170"/>
      <c r="C46" s="339"/>
      <c r="D46" s="263" t="s">
        <v>125</v>
      </c>
      <c r="E46" s="263"/>
      <c r="F46" s="789">
        <f>fiebouw!F25</f>
        <v>0</v>
      </c>
      <c r="G46" s="789">
        <f>fiebouw!J25</f>
        <v>0</v>
      </c>
      <c r="H46" s="789">
        <f>fiebouw!N25</f>
        <v>0</v>
      </c>
      <c r="I46" s="789">
        <f>fiebouw!R25</f>
        <v>0</v>
      </c>
      <c r="J46" s="599"/>
      <c r="K46" s="391"/>
      <c r="N46" s="263"/>
      <c r="R46" s="35"/>
      <c r="S46" s="35"/>
      <c r="T46" s="35"/>
      <c r="U46" s="35"/>
      <c r="V46" s="35"/>
      <c r="X46" s="51"/>
    </row>
    <row r="47" spans="2:24" ht="12.75" customHeight="1" x14ac:dyDescent="0.2">
      <c r="B47" s="170"/>
      <c r="C47" s="339"/>
      <c r="D47" s="263" t="s">
        <v>126</v>
      </c>
      <c r="E47" s="263"/>
      <c r="F47" s="789">
        <f>fiebouw!F26</f>
        <v>2</v>
      </c>
      <c r="G47" s="789">
        <f>fiebouw!J26</f>
        <v>2</v>
      </c>
      <c r="H47" s="789">
        <f>fiebouw!N26</f>
        <v>2</v>
      </c>
      <c r="I47" s="789">
        <f>fiebouw!R26</f>
        <v>2</v>
      </c>
      <c r="J47" s="599"/>
      <c r="K47" s="391"/>
      <c r="N47" s="263"/>
      <c r="R47" s="35"/>
      <c r="S47" s="35"/>
      <c r="T47" s="35"/>
      <c r="U47" s="35"/>
      <c r="V47" s="35"/>
      <c r="X47" s="51"/>
    </row>
    <row r="48" spans="2:24" ht="12.75" customHeight="1" x14ac:dyDescent="0.2">
      <c r="B48" s="170"/>
      <c r="C48" s="339"/>
      <c r="D48" s="263" t="s">
        <v>127</v>
      </c>
      <c r="E48" s="263"/>
      <c r="F48" s="789">
        <f>fiebouw!F27</f>
        <v>0</v>
      </c>
      <c r="G48" s="789">
        <f>fiebouw!J27</f>
        <v>0</v>
      </c>
      <c r="H48" s="789">
        <f>fiebouw!N27</f>
        <v>0</v>
      </c>
      <c r="I48" s="789">
        <f>fiebouw!R27</f>
        <v>0</v>
      </c>
      <c r="J48" s="599"/>
      <c r="K48" s="391"/>
      <c r="N48" s="263"/>
      <c r="R48" s="35"/>
      <c r="S48" s="35"/>
      <c r="T48" s="35"/>
      <c r="U48" s="35"/>
      <c r="V48" s="35"/>
      <c r="X48" s="51"/>
    </row>
    <row r="49" spans="2:24" ht="12.75" customHeight="1" x14ac:dyDescent="0.2">
      <c r="B49" s="170"/>
      <c r="C49" s="339"/>
      <c r="D49" s="263" t="s">
        <v>128</v>
      </c>
      <c r="E49" s="263"/>
      <c r="F49" s="789">
        <f>fiebouw!F28</f>
        <v>0</v>
      </c>
      <c r="G49" s="789">
        <f>fiebouw!J28</f>
        <v>0</v>
      </c>
      <c r="H49" s="789">
        <f>fiebouw!N28</f>
        <v>0</v>
      </c>
      <c r="I49" s="789">
        <f>fiebouw!R28</f>
        <v>0</v>
      </c>
      <c r="J49" s="599"/>
      <c r="K49" s="391"/>
      <c r="N49" s="263"/>
      <c r="R49" s="35"/>
      <c r="S49" s="35"/>
      <c r="T49" s="35"/>
      <c r="U49" s="35"/>
      <c r="V49" s="35"/>
      <c r="X49" s="51"/>
    </row>
    <row r="50" spans="2:24" ht="12.75" customHeight="1" x14ac:dyDescent="0.2">
      <c r="B50" s="170"/>
      <c r="C50" s="339"/>
      <c r="D50" s="263" t="s">
        <v>129</v>
      </c>
      <c r="E50" s="263"/>
      <c r="F50" s="789">
        <f>fiebouw!F29</f>
        <v>0</v>
      </c>
      <c r="G50" s="789">
        <f>fiebouw!J29</f>
        <v>0</v>
      </c>
      <c r="H50" s="789">
        <f>fiebouw!N29</f>
        <v>0</v>
      </c>
      <c r="I50" s="789">
        <f>fiebouw!R29</f>
        <v>0</v>
      </c>
      <c r="J50" s="599"/>
      <c r="K50" s="391"/>
      <c r="N50" s="263"/>
      <c r="R50" s="35"/>
      <c r="S50" s="35"/>
      <c r="T50" s="35"/>
      <c r="U50" s="35"/>
      <c r="V50" s="35"/>
      <c r="X50" s="51"/>
    </row>
    <row r="51" spans="2:24" ht="12.75" customHeight="1" x14ac:dyDescent="0.2">
      <c r="B51" s="170"/>
      <c r="C51" s="339"/>
      <c r="D51" s="263">
        <v>1</v>
      </c>
      <c r="E51" s="263"/>
      <c r="F51" s="789">
        <f>fiebouw!F30</f>
        <v>0</v>
      </c>
      <c r="G51" s="789">
        <f>fiebouw!J30</f>
        <v>0</v>
      </c>
      <c r="H51" s="789">
        <f>fiebouw!N30</f>
        <v>0</v>
      </c>
      <c r="I51" s="789">
        <f>fiebouw!R30</f>
        <v>0</v>
      </c>
      <c r="J51" s="599"/>
      <c r="K51" s="391"/>
      <c r="N51" s="263"/>
      <c r="R51" s="35"/>
      <c r="S51" s="35"/>
      <c r="T51" s="35"/>
      <c r="U51" s="35"/>
      <c r="V51" s="35"/>
      <c r="X51" s="51"/>
    </row>
    <row r="52" spans="2:24" ht="12.75" customHeight="1" x14ac:dyDescent="0.2">
      <c r="B52" s="170"/>
      <c r="C52" s="339"/>
      <c r="D52" s="263">
        <v>2</v>
      </c>
      <c r="E52" s="263"/>
      <c r="F52" s="789">
        <f>fiebouw!F31</f>
        <v>0</v>
      </c>
      <c r="G52" s="789">
        <f>fiebouw!J31</f>
        <v>0</v>
      </c>
      <c r="H52" s="789">
        <f>fiebouw!N31</f>
        <v>0</v>
      </c>
      <c r="I52" s="789">
        <f>fiebouw!R31</f>
        <v>0</v>
      </c>
      <c r="J52" s="599"/>
      <c r="K52" s="391"/>
      <c r="N52" s="263"/>
      <c r="R52" s="35"/>
      <c r="S52" s="35"/>
      <c r="T52" s="35"/>
      <c r="U52" s="35"/>
      <c r="V52" s="35"/>
      <c r="X52" s="51"/>
    </row>
    <row r="53" spans="2:24" ht="12.75" customHeight="1" x14ac:dyDescent="0.2">
      <c r="B53" s="170"/>
      <c r="C53" s="339"/>
      <c r="D53" s="263">
        <v>3</v>
      </c>
      <c r="E53" s="263"/>
      <c r="F53" s="789">
        <f>fiebouw!F32</f>
        <v>0</v>
      </c>
      <c r="G53" s="789">
        <f>fiebouw!J32</f>
        <v>0</v>
      </c>
      <c r="H53" s="789">
        <f>fiebouw!N32</f>
        <v>0</v>
      </c>
      <c r="I53" s="789">
        <f>fiebouw!R32</f>
        <v>0</v>
      </c>
      <c r="J53" s="599"/>
      <c r="K53" s="391"/>
      <c r="N53" s="263"/>
      <c r="R53" s="35"/>
      <c r="S53" s="35"/>
      <c r="T53" s="35"/>
      <c r="U53" s="35"/>
      <c r="V53" s="35"/>
      <c r="X53" s="51"/>
    </row>
    <row r="54" spans="2:24" ht="12.75" customHeight="1" x14ac:dyDescent="0.2">
      <c r="B54" s="170"/>
      <c r="C54" s="339"/>
      <c r="D54" s="263">
        <v>4</v>
      </c>
      <c r="E54" s="263"/>
      <c r="F54" s="789">
        <f>fiebouw!F33</f>
        <v>0</v>
      </c>
      <c r="G54" s="789">
        <f>fiebouw!J33</f>
        <v>0</v>
      </c>
      <c r="H54" s="789">
        <f>fiebouw!N33</f>
        <v>0</v>
      </c>
      <c r="I54" s="789">
        <f>fiebouw!R33</f>
        <v>0</v>
      </c>
      <c r="J54" s="599"/>
      <c r="K54" s="391"/>
      <c r="N54" s="263"/>
      <c r="R54" s="35"/>
      <c r="S54" s="35"/>
      <c r="T54" s="35"/>
      <c r="U54" s="35"/>
      <c r="V54" s="35"/>
      <c r="X54" s="51"/>
    </row>
    <row r="55" spans="2:24" ht="12.75" customHeight="1" x14ac:dyDescent="0.2">
      <c r="B55" s="170"/>
      <c r="C55" s="339"/>
      <c r="D55" s="263">
        <v>5</v>
      </c>
      <c r="E55" s="263"/>
      <c r="F55" s="789">
        <f>fiebouw!F34</f>
        <v>0</v>
      </c>
      <c r="G55" s="789">
        <f>fiebouw!J34</f>
        <v>0</v>
      </c>
      <c r="H55" s="789">
        <f>fiebouw!N34</f>
        <v>0</v>
      </c>
      <c r="I55" s="789">
        <f>fiebouw!R34</f>
        <v>0</v>
      </c>
      <c r="J55" s="599"/>
      <c r="K55" s="391"/>
      <c r="N55" s="263"/>
      <c r="R55" s="35"/>
      <c r="S55" s="35"/>
      <c r="T55" s="35"/>
      <c r="U55" s="35"/>
      <c r="V55" s="35"/>
      <c r="X55" s="51"/>
    </row>
    <row r="56" spans="2:24" ht="12.75" customHeight="1" x14ac:dyDescent="0.2">
      <c r="B56" s="170"/>
      <c r="C56" s="339"/>
      <c r="D56" s="263">
        <v>6</v>
      </c>
      <c r="E56" s="263"/>
      <c r="F56" s="789">
        <f>fiebouw!F35</f>
        <v>0</v>
      </c>
      <c r="G56" s="789">
        <f>fiebouw!J35</f>
        <v>0</v>
      </c>
      <c r="H56" s="789">
        <f>fiebouw!N35</f>
        <v>0</v>
      </c>
      <c r="I56" s="789">
        <f>fiebouw!R35</f>
        <v>0</v>
      </c>
      <c r="J56" s="599"/>
      <c r="K56" s="391"/>
      <c r="N56" s="263"/>
      <c r="R56" s="35"/>
      <c r="S56" s="35"/>
      <c r="T56" s="35"/>
      <c r="U56" s="35"/>
      <c r="V56" s="35"/>
      <c r="X56" s="51"/>
    </row>
    <row r="57" spans="2:24" ht="12.75" customHeight="1" x14ac:dyDescent="0.2">
      <c r="B57" s="170"/>
      <c r="C57" s="339"/>
      <c r="D57" s="263">
        <v>7</v>
      </c>
      <c r="E57" s="263"/>
      <c r="F57" s="789">
        <f>fiebouw!F36</f>
        <v>0</v>
      </c>
      <c r="G57" s="789">
        <f>fiebouw!J36</f>
        <v>0</v>
      </c>
      <c r="H57" s="789">
        <f>fiebouw!N36</f>
        <v>0</v>
      </c>
      <c r="I57" s="789">
        <f>fiebouw!R36</f>
        <v>0</v>
      </c>
      <c r="J57" s="599"/>
      <c r="K57" s="391"/>
      <c r="N57" s="263"/>
      <c r="R57" s="35"/>
      <c r="S57" s="35"/>
      <c r="T57" s="35"/>
      <c r="U57" s="35"/>
      <c r="V57" s="35"/>
      <c r="X57" s="51"/>
    </row>
    <row r="58" spans="2:24" ht="12.75" customHeight="1" x14ac:dyDescent="0.2">
      <c r="B58" s="170"/>
      <c r="C58" s="339"/>
      <c r="D58" s="263">
        <v>8</v>
      </c>
      <c r="E58" s="263"/>
      <c r="F58" s="789">
        <f>fiebouw!F37</f>
        <v>0</v>
      </c>
      <c r="G58" s="789">
        <f>fiebouw!J37</f>
        <v>0</v>
      </c>
      <c r="H58" s="789">
        <f>fiebouw!N37</f>
        <v>0</v>
      </c>
      <c r="I58" s="789">
        <f>fiebouw!R37</f>
        <v>0</v>
      </c>
      <c r="J58" s="599"/>
      <c r="K58" s="391"/>
      <c r="N58" s="263"/>
      <c r="R58" s="35"/>
      <c r="S58" s="35"/>
      <c r="T58" s="35"/>
      <c r="U58" s="35"/>
      <c r="V58" s="35"/>
      <c r="X58" s="51"/>
    </row>
    <row r="59" spans="2:24" ht="12.75" customHeight="1" x14ac:dyDescent="0.2">
      <c r="B59" s="170"/>
      <c r="C59" s="339"/>
      <c r="D59" s="263">
        <v>9</v>
      </c>
      <c r="E59" s="263"/>
      <c r="F59" s="789">
        <f>fiebouw!F38</f>
        <v>0</v>
      </c>
      <c r="G59" s="789">
        <f>fiebouw!J38</f>
        <v>0</v>
      </c>
      <c r="H59" s="789">
        <f>fiebouw!N38</f>
        <v>0</v>
      </c>
      <c r="I59" s="789">
        <f>fiebouw!R38</f>
        <v>0</v>
      </c>
      <c r="J59" s="599"/>
      <c r="K59" s="391"/>
      <c r="N59" s="263"/>
      <c r="R59" s="35"/>
      <c r="S59" s="35"/>
      <c r="T59" s="35"/>
      <c r="U59" s="35"/>
      <c r="V59" s="35"/>
      <c r="X59" s="51"/>
    </row>
    <row r="60" spans="2:24" ht="12.75" customHeight="1" x14ac:dyDescent="0.2">
      <c r="B60" s="170"/>
      <c r="C60" s="339"/>
      <c r="D60" s="263">
        <v>10</v>
      </c>
      <c r="E60" s="263"/>
      <c r="F60" s="789">
        <f>fiebouw!F39</f>
        <v>0</v>
      </c>
      <c r="G60" s="789">
        <f>fiebouw!J39</f>
        <v>0</v>
      </c>
      <c r="H60" s="789">
        <f>fiebouw!N39</f>
        <v>0</v>
      </c>
      <c r="I60" s="789">
        <f>fiebouw!R39</f>
        <v>0</v>
      </c>
      <c r="J60" s="599"/>
      <c r="K60" s="391"/>
      <c r="N60" s="263"/>
      <c r="R60" s="35"/>
      <c r="S60" s="35"/>
      <c r="T60" s="35"/>
      <c r="U60" s="35"/>
      <c r="V60" s="35"/>
      <c r="X60" s="51"/>
    </row>
    <row r="61" spans="2:24" ht="12.75" customHeight="1" x14ac:dyDescent="0.2">
      <c r="B61" s="170"/>
      <c r="C61" s="339"/>
      <c r="D61" s="263">
        <v>11</v>
      </c>
      <c r="E61" s="263"/>
      <c r="F61" s="789">
        <f>fiebouw!F40</f>
        <v>0</v>
      </c>
      <c r="G61" s="789">
        <f>fiebouw!J40</f>
        <v>0</v>
      </c>
      <c r="H61" s="789">
        <f>fiebouw!N40</f>
        <v>0</v>
      </c>
      <c r="I61" s="789">
        <f>fiebouw!R40</f>
        <v>0</v>
      </c>
      <c r="J61" s="599"/>
      <c r="K61" s="391"/>
      <c r="N61" s="263"/>
      <c r="R61" s="35"/>
      <c r="S61" s="35"/>
      <c r="T61" s="35"/>
      <c r="U61" s="35"/>
      <c r="V61" s="35"/>
      <c r="X61" s="51"/>
    </row>
    <row r="62" spans="2:24" ht="12.75" customHeight="1" x14ac:dyDescent="0.2">
      <c r="B62" s="170"/>
      <c r="C62" s="339"/>
      <c r="D62" s="263">
        <v>12</v>
      </c>
      <c r="E62" s="263"/>
      <c r="F62" s="789">
        <f>fiebouw!F41</f>
        <v>0</v>
      </c>
      <c r="G62" s="789">
        <f>fiebouw!J41</f>
        <v>0</v>
      </c>
      <c r="H62" s="789">
        <f>fiebouw!N41</f>
        <v>0</v>
      </c>
      <c r="I62" s="789">
        <f>fiebouw!R41</f>
        <v>0</v>
      </c>
      <c r="J62" s="599"/>
      <c r="K62" s="391"/>
      <c r="N62" s="263"/>
      <c r="R62" s="35"/>
      <c r="S62" s="35"/>
      <c r="T62" s="35"/>
      <c r="U62" s="35"/>
      <c r="V62" s="35"/>
      <c r="X62" s="51"/>
    </row>
    <row r="63" spans="2:24" ht="12.75" customHeight="1" x14ac:dyDescent="0.2">
      <c r="B63" s="170"/>
      <c r="C63" s="339"/>
      <c r="D63" s="263">
        <v>13</v>
      </c>
      <c r="E63" s="263"/>
      <c r="F63" s="789">
        <f>fiebouw!F42</f>
        <v>0</v>
      </c>
      <c r="G63" s="789">
        <f>fiebouw!J42</f>
        <v>0</v>
      </c>
      <c r="H63" s="789">
        <f>fiebouw!N42</f>
        <v>0</v>
      </c>
      <c r="I63" s="789">
        <f>fiebouw!R42</f>
        <v>0</v>
      </c>
      <c r="J63" s="599"/>
      <c r="K63" s="391"/>
      <c r="N63" s="263"/>
      <c r="R63" s="35"/>
      <c r="S63" s="35"/>
      <c r="T63" s="35"/>
      <c r="U63" s="35"/>
      <c r="V63" s="35"/>
      <c r="X63" s="51"/>
    </row>
    <row r="64" spans="2:24" ht="12.75" customHeight="1" x14ac:dyDescent="0.2">
      <c r="B64" s="170"/>
      <c r="C64" s="339"/>
      <c r="D64" s="263">
        <v>14</v>
      </c>
      <c r="E64" s="263"/>
      <c r="F64" s="789">
        <f>fiebouw!F43</f>
        <v>0</v>
      </c>
      <c r="G64" s="789">
        <f>fiebouw!J43</f>
        <v>0</v>
      </c>
      <c r="H64" s="789">
        <f>fiebouw!N43</f>
        <v>0</v>
      </c>
      <c r="I64" s="789">
        <f>fiebouw!R43</f>
        <v>0</v>
      </c>
      <c r="J64" s="599"/>
      <c r="K64" s="391"/>
      <c r="N64" s="263"/>
      <c r="R64" s="35"/>
      <c r="S64" s="35"/>
      <c r="T64" s="35"/>
      <c r="U64" s="35"/>
      <c r="V64" s="35"/>
      <c r="X64" s="51"/>
    </row>
    <row r="65" spans="2:24" ht="12.75" customHeight="1" x14ac:dyDescent="0.2">
      <c r="B65" s="170"/>
      <c r="C65" s="339"/>
      <c r="D65" s="263">
        <v>15</v>
      </c>
      <c r="E65" s="263"/>
      <c r="F65" s="789">
        <f>fiebouw!F44</f>
        <v>0</v>
      </c>
      <c r="G65" s="789">
        <f>fiebouw!J44</f>
        <v>0</v>
      </c>
      <c r="H65" s="789">
        <f>fiebouw!N44</f>
        <v>0</v>
      </c>
      <c r="I65" s="789">
        <f>fiebouw!R44</f>
        <v>0</v>
      </c>
      <c r="J65" s="599"/>
      <c r="K65" s="391"/>
      <c r="N65" s="263"/>
      <c r="R65" s="35"/>
      <c r="S65" s="35"/>
      <c r="T65" s="35"/>
      <c r="U65" s="35"/>
      <c r="V65" s="35"/>
      <c r="X65" s="51"/>
    </row>
    <row r="66" spans="2:24" ht="12.75" customHeight="1" x14ac:dyDescent="0.2">
      <c r="B66" s="170"/>
      <c r="C66" s="339"/>
      <c r="D66" s="263">
        <v>16</v>
      </c>
      <c r="E66" s="263"/>
      <c r="F66" s="789">
        <f>fiebouw!F45</f>
        <v>0</v>
      </c>
      <c r="G66" s="789">
        <f>fiebouw!J45</f>
        <v>0</v>
      </c>
      <c r="H66" s="789">
        <f>fiebouw!N45</f>
        <v>0</v>
      </c>
      <c r="I66" s="789">
        <f>fiebouw!R45</f>
        <v>0</v>
      </c>
      <c r="J66" s="599"/>
      <c r="K66" s="391"/>
      <c r="N66" s="263"/>
      <c r="R66" s="35"/>
      <c r="S66" s="35"/>
      <c r="T66" s="35"/>
      <c r="U66" s="35"/>
      <c r="V66" s="35"/>
      <c r="X66" s="51"/>
    </row>
    <row r="67" spans="2:24" ht="12.75" customHeight="1" x14ac:dyDescent="0.2">
      <c r="B67" s="170"/>
      <c r="C67" s="339"/>
      <c r="D67" s="263" t="s">
        <v>130</v>
      </c>
      <c r="E67" s="263"/>
      <c r="F67" s="789">
        <f>fiebouw!F46</f>
        <v>0</v>
      </c>
      <c r="G67" s="789">
        <f>fiebouw!J46</f>
        <v>0</v>
      </c>
      <c r="H67" s="789">
        <f>fiebouw!N46</f>
        <v>0</v>
      </c>
      <c r="I67" s="789">
        <f>fiebouw!R46</f>
        <v>0</v>
      </c>
      <c r="J67" s="599"/>
      <c r="K67" s="391"/>
      <c r="N67" s="263"/>
      <c r="R67" s="35"/>
      <c r="S67" s="35"/>
      <c r="T67" s="35"/>
      <c r="U67" s="35"/>
      <c r="V67" s="35"/>
      <c r="X67" s="51"/>
    </row>
    <row r="68" spans="2:24" ht="12.75" customHeight="1" x14ac:dyDescent="0.2">
      <c r="B68" s="170"/>
      <c r="C68" s="339"/>
      <c r="D68" s="263" t="s">
        <v>131</v>
      </c>
      <c r="E68" s="263"/>
      <c r="F68" s="789">
        <f>fiebouw!F47</f>
        <v>0</v>
      </c>
      <c r="G68" s="789">
        <f>fiebouw!J47</f>
        <v>0</v>
      </c>
      <c r="H68" s="789">
        <f>fiebouw!N47</f>
        <v>0</v>
      </c>
      <c r="I68" s="789">
        <f>fiebouw!R47</f>
        <v>0</v>
      </c>
      <c r="J68" s="599"/>
      <c r="K68" s="391"/>
      <c r="N68" s="263"/>
      <c r="R68" s="35"/>
      <c r="S68" s="35"/>
      <c r="T68" s="35"/>
      <c r="U68" s="35"/>
      <c r="V68" s="35"/>
      <c r="X68" s="51"/>
    </row>
    <row r="69" spans="2:24" ht="12.75" customHeight="1" x14ac:dyDescent="0.2">
      <c r="B69" s="170"/>
      <c r="C69" s="339"/>
      <c r="D69" s="263" t="s">
        <v>311</v>
      </c>
      <c r="E69" s="263"/>
      <c r="F69" s="901">
        <f>begr!G14</f>
        <v>1546830.7375</v>
      </c>
      <c r="G69" s="901">
        <f>begr!H14</f>
        <v>1543527.3780000003</v>
      </c>
      <c r="H69" s="901">
        <f>begr!I14</f>
        <v>1543527.3780000003</v>
      </c>
      <c r="I69" s="901">
        <f>begr!J14</f>
        <v>1543527.3780000003</v>
      </c>
      <c r="J69" s="599"/>
      <c r="K69" s="391"/>
      <c r="N69" s="263"/>
      <c r="R69" s="35"/>
      <c r="S69" s="35"/>
      <c r="T69" s="35"/>
      <c r="U69" s="35"/>
      <c r="V69" s="35"/>
      <c r="X69" s="51"/>
    </row>
    <row r="70" spans="2:24" ht="12.75" customHeight="1" x14ac:dyDescent="0.2">
      <c r="B70" s="170"/>
      <c r="C70" s="339"/>
      <c r="D70" s="263" t="s">
        <v>161</v>
      </c>
      <c r="E70" s="263"/>
      <c r="F70" s="901">
        <f>begr!G15</f>
        <v>0</v>
      </c>
      <c r="G70" s="901">
        <f>begr!H15</f>
        <v>0</v>
      </c>
      <c r="H70" s="901">
        <f>begr!I15</f>
        <v>0</v>
      </c>
      <c r="I70" s="901">
        <f>begr!J15</f>
        <v>0</v>
      </c>
      <c r="J70" s="601"/>
      <c r="K70" s="176"/>
      <c r="N70" s="263"/>
      <c r="R70" s="35"/>
      <c r="S70" s="35"/>
      <c r="T70" s="35"/>
      <c r="U70" s="35"/>
      <c r="V70" s="35"/>
      <c r="X70" s="51"/>
    </row>
    <row r="71" spans="2:24" ht="12.75" customHeight="1" x14ac:dyDescent="0.2">
      <c r="B71" s="170"/>
      <c r="C71" s="339"/>
      <c r="D71" s="263" t="s">
        <v>312</v>
      </c>
      <c r="E71" s="263"/>
      <c r="F71" s="901">
        <f>begr!G16</f>
        <v>0</v>
      </c>
      <c r="G71" s="901">
        <f>begr!H16</f>
        <v>0</v>
      </c>
      <c r="H71" s="901">
        <f>begr!I16</f>
        <v>0</v>
      </c>
      <c r="I71" s="901">
        <f>begr!J16</f>
        <v>0</v>
      </c>
      <c r="J71" s="601"/>
      <c r="K71" s="176"/>
      <c r="N71" s="263"/>
      <c r="R71" s="35"/>
      <c r="S71" s="35"/>
      <c r="T71" s="35"/>
      <c r="U71" s="35"/>
      <c r="V71" s="35"/>
      <c r="X71" s="51"/>
    </row>
    <row r="72" spans="2:24" ht="12.75" customHeight="1" x14ac:dyDescent="0.2">
      <c r="B72" s="170"/>
      <c r="C72" s="339"/>
      <c r="D72" s="263" t="s">
        <v>24</v>
      </c>
      <c r="E72" s="263"/>
      <c r="F72" s="901">
        <f>begr!G17</f>
        <v>0</v>
      </c>
      <c r="G72" s="901">
        <f>begr!H17</f>
        <v>0</v>
      </c>
      <c r="H72" s="901">
        <f>begr!I17</f>
        <v>0</v>
      </c>
      <c r="I72" s="901">
        <f>begr!J17</f>
        <v>0</v>
      </c>
      <c r="J72" s="601"/>
      <c r="K72" s="176"/>
      <c r="N72" s="263"/>
      <c r="R72" s="35"/>
      <c r="S72" s="35"/>
      <c r="T72" s="35"/>
      <c r="U72" s="35"/>
      <c r="V72" s="35"/>
      <c r="X72" s="54"/>
    </row>
    <row r="73" spans="2:24" ht="12.75" customHeight="1" x14ac:dyDescent="0.2">
      <c r="B73" s="170"/>
      <c r="C73" s="339"/>
      <c r="D73" s="264" t="s">
        <v>187</v>
      </c>
      <c r="E73" s="264"/>
      <c r="F73" s="901">
        <f>begr!G18</f>
        <v>0</v>
      </c>
      <c r="G73" s="901">
        <f>begr!H18</f>
        <v>0</v>
      </c>
      <c r="H73" s="901">
        <f>begr!I18</f>
        <v>0</v>
      </c>
      <c r="I73" s="901">
        <f>begr!J18</f>
        <v>0</v>
      </c>
      <c r="J73" s="601"/>
      <c r="K73" s="176"/>
      <c r="N73" s="264"/>
      <c r="R73" s="35"/>
      <c r="S73" s="35"/>
      <c r="T73" s="35"/>
      <c r="U73" s="35"/>
      <c r="V73" s="35"/>
      <c r="X73" s="54"/>
    </row>
    <row r="74" spans="2:24" ht="12.75" customHeight="1" x14ac:dyDescent="0.2">
      <c r="B74" s="170"/>
      <c r="C74" s="339"/>
      <c r="D74" s="264" t="s">
        <v>334</v>
      </c>
      <c r="E74" s="264"/>
      <c r="F74" s="901">
        <f>begr!G21</f>
        <v>130416.66666666669</v>
      </c>
      <c r="G74" s="901">
        <f>begr!H21</f>
        <v>131000</v>
      </c>
      <c r="H74" s="901">
        <f>begr!I21</f>
        <v>131000</v>
      </c>
      <c r="I74" s="901">
        <f>begr!J21</f>
        <v>131000</v>
      </c>
      <c r="J74" s="601"/>
      <c r="K74" s="176"/>
      <c r="N74" s="264"/>
      <c r="R74" s="35"/>
      <c r="S74" s="35"/>
      <c r="T74" s="35"/>
      <c r="U74" s="35"/>
      <c r="V74" s="35"/>
      <c r="X74" s="54"/>
    </row>
    <row r="75" spans="2:24" ht="12.75" customHeight="1" x14ac:dyDescent="0.2">
      <c r="B75" s="170"/>
      <c r="C75" s="339"/>
      <c r="D75" s="264" t="s">
        <v>313</v>
      </c>
      <c r="E75" s="264"/>
      <c r="F75" s="901">
        <f>begr!G22</f>
        <v>0</v>
      </c>
      <c r="G75" s="901">
        <f>begr!H22</f>
        <v>0</v>
      </c>
      <c r="H75" s="901">
        <f>begr!I22</f>
        <v>0</v>
      </c>
      <c r="I75" s="901">
        <f>begr!J22</f>
        <v>0</v>
      </c>
      <c r="J75" s="601"/>
      <c r="K75" s="176"/>
      <c r="N75" s="264"/>
      <c r="R75" s="35"/>
      <c r="S75" s="35"/>
      <c r="T75" s="35"/>
      <c r="U75" s="35"/>
      <c r="V75" s="35"/>
      <c r="X75" s="54"/>
    </row>
    <row r="76" spans="2:24" ht="12.75" customHeight="1" x14ac:dyDescent="0.2">
      <c r="B76" s="170"/>
      <c r="C76" s="339"/>
      <c r="D76" s="264" t="s">
        <v>188</v>
      </c>
      <c r="E76" s="264"/>
      <c r="F76" s="887">
        <f>begr!G24</f>
        <v>0</v>
      </c>
      <c r="G76" s="887">
        <f>begr!H24</f>
        <v>0</v>
      </c>
      <c r="H76" s="887">
        <f>begr!I24</f>
        <v>0</v>
      </c>
      <c r="I76" s="887">
        <f>begr!J24</f>
        <v>0</v>
      </c>
      <c r="J76" s="601"/>
      <c r="K76" s="176"/>
      <c r="N76" s="264"/>
      <c r="R76" s="35"/>
      <c r="S76" s="35"/>
      <c r="T76" s="35"/>
      <c r="U76" s="35"/>
      <c r="V76" s="35"/>
      <c r="X76" s="54"/>
    </row>
    <row r="77" spans="2:24" ht="12.75" customHeight="1" x14ac:dyDescent="0.2">
      <c r="B77" s="170"/>
      <c r="C77" s="339"/>
      <c r="D77" s="264" t="s">
        <v>189</v>
      </c>
      <c r="E77" s="264"/>
      <c r="F77" s="887">
        <f>begr!G25</f>
        <v>0</v>
      </c>
      <c r="G77" s="887">
        <f>begr!H25</f>
        <v>0</v>
      </c>
      <c r="H77" s="887">
        <f>begr!I25</f>
        <v>0</v>
      </c>
      <c r="I77" s="887">
        <f>begr!J25</f>
        <v>0</v>
      </c>
      <c r="J77" s="601"/>
      <c r="K77" s="176"/>
      <c r="N77" s="264"/>
      <c r="R77" s="35"/>
      <c r="S77" s="35"/>
      <c r="T77" s="35"/>
      <c r="U77" s="35"/>
      <c r="V77" s="35"/>
      <c r="X77" s="54"/>
    </row>
    <row r="78" spans="2:24" ht="12.75" customHeight="1" x14ac:dyDescent="0.2">
      <c r="B78" s="170"/>
      <c r="C78" s="339"/>
      <c r="D78" s="264" t="s">
        <v>314</v>
      </c>
      <c r="E78" s="264"/>
      <c r="F78" s="887">
        <f>begr!G26</f>
        <v>0</v>
      </c>
      <c r="G78" s="887">
        <f>begr!H26</f>
        <v>0</v>
      </c>
      <c r="H78" s="887">
        <f>begr!I26</f>
        <v>0</v>
      </c>
      <c r="I78" s="887">
        <f>begr!J26</f>
        <v>0</v>
      </c>
      <c r="J78" s="601"/>
      <c r="K78" s="176"/>
      <c r="N78" s="264"/>
      <c r="R78" s="35"/>
      <c r="S78" s="35"/>
      <c r="T78" s="35"/>
      <c r="U78" s="35"/>
      <c r="V78" s="35"/>
      <c r="X78" s="54"/>
    </row>
    <row r="79" spans="2:24" ht="12.75" customHeight="1" x14ac:dyDescent="0.2">
      <c r="B79" s="170"/>
      <c r="C79" s="339"/>
      <c r="D79" s="263" t="s">
        <v>190</v>
      </c>
      <c r="E79" s="263"/>
      <c r="F79" s="901">
        <f>begr!G35</f>
        <v>0</v>
      </c>
      <c r="G79" s="901">
        <f>begr!H35</f>
        <v>0</v>
      </c>
      <c r="H79" s="901">
        <f>begr!I35</f>
        <v>0</v>
      </c>
      <c r="I79" s="901">
        <f>begr!J35</f>
        <v>0</v>
      </c>
      <c r="J79" s="601"/>
      <c r="K79" s="176"/>
      <c r="N79" s="263"/>
      <c r="R79" s="35"/>
      <c r="S79" s="35"/>
      <c r="T79" s="35"/>
      <c r="U79" s="35"/>
      <c r="V79" s="35"/>
      <c r="X79" s="54"/>
    </row>
    <row r="80" spans="2:24" ht="12.75" customHeight="1" x14ac:dyDescent="0.2">
      <c r="B80" s="170"/>
      <c r="C80" s="339"/>
      <c r="D80" s="263" t="s">
        <v>191</v>
      </c>
      <c r="E80" s="263"/>
      <c r="F80" s="901">
        <f>begr!G36</f>
        <v>0</v>
      </c>
      <c r="G80" s="901">
        <f>begr!H36</f>
        <v>0</v>
      </c>
      <c r="H80" s="901">
        <f>begr!I36</f>
        <v>0</v>
      </c>
      <c r="I80" s="901">
        <f>begr!J36</f>
        <v>0</v>
      </c>
      <c r="J80" s="601"/>
      <c r="K80" s="176"/>
      <c r="N80" s="263"/>
      <c r="R80" s="35"/>
      <c r="S80" s="35"/>
      <c r="T80" s="35"/>
      <c r="U80" s="35"/>
      <c r="V80" s="35"/>
      <c r="X80" s="54"/>
    </row>
    <row r="81" spans="2:24" ht="12.75" customHeight="1" x14ac:dyDescent="0.2">
      <c r="B81" s="170"/>
      <c r="C81" s="339"/>
      <c r="D81" s="263" t="s">
        <v>197</v>
      </c>
      <c r="E81" s="263"/>
      <c r="F81" s="887">
        <f>act!G29</f>
        <v>0</v>
      </c>
      <c r="G81" s="887">
        <f>act!H29</f>
        <v>0</v>
      </c>
      <c r="H81" s="887">
        <f>act!I29</f>
        <v>0</v>
      </c>
      <c r="I81" s="887">
        <f>act!J29</f>
        <v>0</v>
      </c>
      <c r="J81" s="599"/>
      <c r="K81" s="391"/>
      <c r="N81" s="263"/>
      <c r="R81" s="35"/>
      <c r="S81" s="35"/>
      <c r="T81" s="35"/>
      <c r="U81" s="35"/>
      <c r="V81" s="35"/>
      <c r="X81" s="54"/>
    </row>
    <row r="82" spans="2:24" ht="12.75" customHeight="1" x14ac:dyDescent="0.2">
      <c r="B82" s="170"/>
      <c r="C82" s="339"/>
      <c r="D82" s="263" t="s">
        <v>198</v>
      </c>
      <c r="E82" s="263"/>
      <c r="F82" s="887">
        <f>mop!G18</f>
        <v>0</v>
      </c>
      <c r="G82" s="887">
        <f>mop!H18</f>
        <v>0</v>
      </c>
      <c r="H82" s="887">
        <f>mop!I18</f>
        <v>0</v>
      </c>
      <c r="I82" s="887">
        <f>mop!J18</f>
        <v>0</v>
      </c>
      <c r="J82" s="599"/>
      <c r="K82" s="391"/>
      <c r="N82" s="263"/>
      <c r="R82" s="35"/>
      <c r="S82" s="35"/>
      <c r="T82" s="35"/>
      <c r="U82" s="35"/>
      <c r="V82" s="35"/>
      <c r="X82" s="51"/>
    </row>
    <row r="83" spans="2:24" ht="12.75" customHeight="1" x14ac:dyDescent="0.2">
      <c r="B83" s="170"/>
      <c r="C83" s="339"/>
      <c r="D83" s="263" t="s">
        <v>194</v>
      </c>
      <c r="E83" s="263"/>
      <c r="F83" s="887">
        <f>begr!G49</f>
        <v>0</v>
      </c>
      <c r="G83" s="887">
        <f>begr!H49</f>
        <v>0</v>
      </c>
      <c r="H83" s="887">
        <f>begr!I49</f>
        <v>0</v>
      </c>
      <c r="I83" s="887">
        <f>begr!J49</f>
        <v>0</v>
      </c>
      <c r="J83" s="602"/>
      <c r="K83" s="391"/>
      <c r="N83" s="263"/>
      <c r="R83" s="35"/>
      <c r="S83" s="35"/>
      <c r="T83" s="35"/>
      <c r="U83" s="35"/>
      <c r="V83" s="35"/>
      <c r="X83" s="51"/>
    </row>
    <row r="84" spans="2:24" ht="12.75" customHeight="1" x14ac:dyDescent="0.2">
      <c r="B84" s="170"/>
      <c r="C84" s="339"/>
      <c r="D84" s="263" t="s">
        <v>195</v>
      </c>
      <c r="E84" s="263"/>
      <c r="F84" s="887">
        <f>begr!G50</f>
        <v>0</v>
      </c>
      <c r="G84" s="887">
        <f>begr!H50</f>
        <v>0</v>
      </c>
      <c r="H84" s="887">
        <f>begr!I50</f>
        <v>0</v>
      </c>
      <c r="I84" s="887">
        <f>begr!J50</f>
        <v>0</v>
      </c>
      <c r="J84" s="602"/>
      <c r="K84" s="391"/>
      <c r="N84" s="263"/>
      <c r="R84" s="35"/>
      <c r="S84" s="35"/>
      <c r="T84" s="35"/>
      <c r="U84" s="35"/>
      <c r="V84" s="35"/>
      <c r="X84" s="51"/>
    </row>
    <row r="85" spans="2:24" ht="12.75" customHeight="1" x14ac:dyDescent="0.2">
      <c r="B85" s="170"/>
      <c r="C85" s="339"/>
      <c r="D85" s="263" t="s">
        <v>196</v>
      </c>
      <c r="E85" s="263"/>
      <c r="F85" s="887">
        <f>begr!G51</f>
        <v>0</v>
      </c>
      <c r="G85" s="887">
        <f>begr!H51</f>
        <v>0</v>
      </c>
      <c r="H85" s="887">
        <f>begr!I51</f>
        <v>0</v>
      </c>
      <c r="I85" s="887">
        <f>begr!J51</f>
        <v>0</v>
      </c>
      <c r="J85" s="602"/>
      <c r="K85" s="391"/>
      <c r="N85" s="263"/>
      <c r="R85" s="35"/>
      <c r="S85" s="35"/>
      <c r="T85" s="35"/>
      <c r="U85" s="35"/>
      <c r="V85" s="35"/>
      <c r="X85" s="51"/>
    </row>
    <row r="86" spans="2:24" ht="12.75" customHeight="1" x14ac:dyDescent="0.2">
      <c r="B86" s="170"/>
      <c r="C86" s="350"/>
      <c r="D86" s="412"/>
      <c r="E86" s="412"/>
      <c r="F86" s="603"/>
      <c r="G86" s="603"/>
      <c r="H86" s="603"/>
      <c r="I86" s="603"/>
      <c r="J86" s="604"/>
      <c r="K86" s="391"/>
      <c r="R86" s="35"/>
      <c r="S86" s="35"/>
      <c r="T86" s="35"/>
      <c r="U86" s="35"/>
      <c r="V86" s="35"/>
      <c r="X86" s="51"/>
    </row>
    <row r="87" spans="2:24" ht="12.75" customHeight="1" x14ac:dyDescent="0.2">
      <c r="B87" s="170"/>
      <c r="C87" s="325"/>
      <c r="D87" s="326"/>
      <c r="E87" s="326"/>
      <c r="F87" s="605"/>
      <c r="G87" s="605"/>
      <c r="H87" s="605"/>
      <c r="I87" s="605"/>
      <c r="J87" s="597"/>
      <c r="K87" s="391"/>
      <c r="R87" s="35"/>
      <c r="S87" s="35"/>
      <c r="T87" s="35"/>
      <c r="U87" s="35"/>
      <c r="V87" s="35"/>
      <c r="X87" s="51"/>
    </row>
    <row r="88" spans="2:24" ht="12.75" customHeight="1" x14ac:dyDescent="0.25">
      <c r="B88" s="360"/>
      <c r="C88" s="361"/>
      <c r="D88" s="361"/>
      <c r="E88" s="361"/>
      <c r="F88" s="606"/>
      <c r="G88" s="607"/>
      <c r="H88" s="607"/>
      <c r="I88" s="607"/>
      <c r="J88" s="367"/>
      <c r="K88" s="608"/>
      <c r="R88" s="35"/>
      <c r="S88" s="35"/>
      <c r="T88" s="35"/>
      <c r="U88" s="35"/>
      <c r="V88" s="35"/>
      <c r="X88" s="51"/>
    </row>
    <row r="89" spans="2:24" ht="12.75" customHeight="1" x14ac:dyDescent="0.2">
      <c r="F89" s="53"/>
      <c r="G89" s="48"/>
      <c r="H89" s="48"/>
      <c r="I89" s="48"/>
      <c r="J89" s="51"/>
      <c r="K89" s="51"/>
      <c r="R89" s="35"/>
      <c r="S89" s="35"/>
      <c r="T89" s="35"/>
      <c r="U89" s="35"/>
      <c r="V89" s="35"/>
      <c r="X89" s="51"/>
    </row>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sheetData>
  <sheetProtection algorithmName="SHA-512" hashValue="TNvmlu7eTYSBP/iSJfGyrytDxjtr5wMsf2fbKQmFdbe1zSqixjnvMGH+vx/d8dO01kPjy9whMCGYaew2rMsc0g==" saltValue="VhCUypqNQf8AQ8WWw528Ng==" spinCount="100000" sheet="1" objects="1" scenarios="1"/>
  <mergeCells count="1">
    <mergeCell ref="F9:H9"/>
  </mergeCells>
  <phoneticPr fontId="0" type="noConversion"/>
  <pageMargins left="0.78740157480314965" right="0.78740157480314965" top="0.98425196850393704" bottom="0.98425196850393704" header="0.51181102362204722" footer="0.51181102362204722"/>
  <pageSetup paperSize="9" scale="44" orientation="portrait" r:id="rId1"/>
  <headerFooter alignWithMargins="0">
    <oddHeader>&amp;L&amp;"Arial,Vet"&amp;F&amp;R&amp;"Arial,Vet"&amp;A</oddHeader>
    <oddFooter>&amp;L&amp;"Arial,Vet"PO-Raad&amp;C&amp;"Arial,Vet"&amp;D&amp;R&amp;"Arial,Vet"pagina &amp;P</oddFooter>
  </headerFooter>
  <rowBreaks count="2" manualBreakCount="2">
    <brk id="89" min="1" max="12" man="1"/>
    <brk id="182" min="1" max="1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40"/>
  <sheetViews>
    <sheetView zoomScale="85" zoomScaleNormal="85" workbookViewId="0">
      <pane ySplit="7" topLeftCell="A8" activePane="bottomLeft" state="frozen"/>
      <selection activeCell="B2" sqref="B2"/>
      <selection pane="bottomLeft" activeCell="A8" sqref="A8"/>
    </sheetView>
  </sheetViews>
  <sheetFormatPr defaultColWidth="9.140625" defaultRowHeight="12.75" x14ac:dyDescent="0.2"/>
  <cols>
    <col min="1" max="1" width="45.7109375" style="26" customWidth="1"/>
    <col min="2" max="7" width="14.7109375" style="3" customWidth="1"/>
    <col min="8" max="8" width="12.85546875" style="3" customWidth="1"/>
    <col min="9" max="13" width="12.7109375" style="2" customWidth="1"/>
    <col min="14" max="32" width="14.7109375" style="2" customWidth="1"/>
    <col min="33" max="16384" width="9.140625" style="2"/>
  </cols>
  <sheetData>
    <row r="1" spans="1:9" x14ac:dyDescent="0.2">
      <c r="I1" s="701"/>
    </row>
    <row r="2" spans="1:9" x14ac:dyDescent="0.2">
      <c r="A2" s="27" t="s">
        <v>35</v>
      </c>
      <c r="B2" s="1"/>
      <c r="C2" s="292" t="s">
        <v>354</v>
      </c>
      <c r="D2" s="292" t="s">
        <v>372</v>
      </c>
      <c r="E2" s="292" t="s">
        <v>414</v>
      </c>
      <c r="F2" s="292" t="s">
        <v>449</v>
      </c>
      <c r="G2" s="292" t="s">
        <v>468</v>
      </c>
      <c r="H2" s="292" t="s">
        <v>487</v>
      </c>
      <c r="I2" s="701"/>
    </row>
    <row r="3" spans="1:9" x14ac:dyDescent="0.2">
      <c r="A3" s="27" t="s">
        <v>48</v>
      </c>
      <c r="B3" s="1"/>
      <c r="C3" s="291">
        <v>41913</v>
      </c>
      <c r="D3" s="291">
        <v>42278</v>
      </c>
      <c r="E3" s="291">
        <v>42644</v>
      </c>
      <c r="F3" s="291">
        <v>43009</v>
      </c>
      <c r="G3" s="291">
        <v>43374</v>
      </c>
      <c r="H3" s="291">
        <v>43739</v>
      </c>
      <c r="I3" s="701"/>
    </row>
    <row r="4" spans="1:9" s="701" customFormat="1" x14ac:dyDescent="0.2">
      <c r="A4" s="27" t="s">
        <v>56</v>
      </c>
      <c r="B4" s="294"/>
      <c r="C4" s="292">
        <v>2015</v>
      </c>
      <c r="D4" s="292">
        <f t="shared" ref="D4" si="0">C4+1</f>
        <v>2016</v>
      </c>
      <c r="E4" s="292">
        <f t="shared" ref="E4" si="1">D4+1</f>
        <v>2017</v>
      </c>
      <c r="F4" s="292">
        <f t="shared" ref="F4" si="2">E4+1</f>
        <v>2018</v>
      </c>
      <c r="G4" s="292">
        <f t="shared" ref="G4" si="3">F4+1</f>
        <v>2019</v>
      </c>
      <c r="H4" s="292">
        <f t="shared" ref="H4" si="4">G4+1</f>
        <v>2020</v>
      </c>
    </row>
    <row r="5" spans="1:9" x14ac:dyDescent="0.2">
      <c r="A5" s="27" t="s">
        <v>273</v>
      </c>
      <c r="B5" s="1"/>
      <c r="C5" s="291">
        <v>42217</v>
      </c>
      <c r="D5" s="291">
        <v>42583</v>
      </c>
      <c r="E5" s="291">
        <v>42948</v>
      </c>
      <c r="F5" s="292"/>
      <c r="G5" s="292"/>
      <c r="H5" s="292"/>
      <c r="I5" s="701"/>
    </row>
    <row r="6" spans="1:9" x14ac:dyDescent="0.2">
      <c r="A6" s="27" t="s">
        <v>274</v>
      </c>
      <c r="B6" s="1"/>
      <c r="C6" s="291">
        <v>42582</v>
      </c>
      <c r="D6" s="291">
        <v>42947</v>
      </c>
      <c r="E6" s="291">
        <v>43312</v>
      </c>
      <c r="F6" s="292"/>
      <c r="G6" s="292"/>
      <c r="H6" s="292"/>
      <c r="I6" s="701"/>
    </row>
    <row r="9" spans="1:9" x14ac:dyDescent="0.2">
      <c r="A9" s="30" t="s">
        <v>281</v>
      </c>
      <c r="B9" s="23"/>
      <c r="G9" s="1"/>
    </row>
    <row r="10" spans="1:9" x14ac:dyDescent="0.2">
      <c r="A10" s="27" t="s">
        <v>144</v>
      </c>
      <c r="B10" s="1"/>
      <c r="C10" s="705">
        <v>4.5199999999999997E-2</v>
      </c>
      <c r="D10" s="4">
        <v>4.5199999999999997E-2</v>
      </c>
      <c r="E10" s="4">
        <v>4.5199999999999997E-2</v>
      </c>
      <c r="F10" s="5"/>
      <c r="G10" s="1"/>
      <c r="H10" s="5"/>
      <c r="I10" s="3"/>
    </row>
    <row r="11" spans="1:9" x14ac:dyDescent="0.2">
      <c r="A11" s="27" t="s">
        <v>145</v>
      </c>
      <c r="B11" s="1"/>
      <c r="C11" s="705">
        <v>6.4600000000000005E-2</v>
      </c>
      <c r="D11" s="4">
        <v>6.4600000000000005E-2</v>
      </c>
      <c r="E11" s="4">
        <v>6.4600000000000005E-2</v>
      </c>
      <c r="F11" s="5"/>
      <c r="G11" s="1"/>
      <c r="H11" s="5"/>
      <c r="I11" s="3"/>
    </row>
    <row r="12" spans="1:9" x14ac:dyDescent="0.2">
      <c r="A12" s="27" t="s">
        <v>146</v>
      </c>
      <c r="B12" s="1"/>
      <c r="C12" s="705">
        <v>4.0099999999999997E-2</v>
      </c>
      <c r="D12" s="4">
        <v>4.0099999999999997E-2</v>
      </c>
      <c r="E12" s="4">
        <v>4.0099999999999997E-2</v>
      </c>
      <c r="F12" s="5"/>
      <c r="G12" s="5"/>
      <c r="H12" s="5"/>
      <c r="I12" s="3"/>
    </row>
    <row r="13" spans="1:9" x14ac:dyDescent="0.2">
      <c r="A13" s="27"/>
      <c r="B13" s="1"/>
      <c r="C13" s="706"/>
      <c r="D13" s="4"/>
      <c r="E13" s="4"/>
      <c r="F13" s="4"/>
      <c r="G13" s="5"/>
      <c r="H13" s="4"/>
      <c r="I13" s="3"/>
    </row>
    <row r="14" spans="1:9" x14ac:dyDescent="0.2">
      <c r="A14" s="27"/>
      <c r="B14" s="1"/>
      <c r="C14" s="706"/>
      <c r="D14" s="4"/>
      <c r="E14" s="4"/>
      <c r="F14" s="4"/>
      <c r="G14" s="5"/>
      <c r="H14" s="4"/>
      <c r="I14" s="3"/>
    </row>
    <row r="15" spans="1:9" x14ac:dyDescent="0.2">
      <c r="A15" s="27" t="s">
        <v>150</v>
      </c>
      <c r="B15" s="293" t="s">
        <v>474</v>
      </c>
      <c r="C15" s="1"/>
      <c r="D15" s="295">
        <v>41.67</v>
      </c>
      <c r="E15" s="295">
        <f>D15</f>
        <v>41.67</v>
      </c>
      <c r="F15" s="27"/>
      <c r="G15" s="5"/>
      <c r="H15" s="689"/>
      <c r="I15" s="3"/>
    </row>
    <row r="16" spans="1:9" x14ac:dyDescent="0.2">
      <c r="A16" s="27" t="s">
        <v>252</v>
      </c>
      <c r="C16" s="1"/>
      <c r="D16" s="32">
        <v>66553.34</v>
      </c>
      <c r="E16" s="32">
        <f t="shared" ref="E16:E21" si="5">D16</f>
        <v>66553.34</v>
      </c>
      <c r="F16" s="5"/>
      <c r="G16" s="5"/>
      <c r="H16" s="5"/>
      <c r="I16" s="5"/>
    </row>
    <row r="17" spans="1:9" x14ac:dyDescent="0.2">
      <c r="A17" s="27" t="s">
        <v>147</v>
      </c>
      <c r="C17" s="1"/>
      <c r="D17" s="32">
        <v>84023.71</v>
      </c>
      <c r="E17" s="32">
        <f t="shared" si="5"/>
        <v>84023.71</v>
      </c>
      <c r="F17" s="5"/>
      <c r="G17" s="5"/>
      <c r="H17" s="5"/>
      <c r="I17" s="5"/>
    </row>
    <row r="18" spans="1:9" x14ac:dyDescent="0.2">
      <c r="A18" s="27" t="s">
        <v>148</v>
      </c>
      <c r="C18" s="1"/>
      <c r="D18" s="32">
        <v>28329.53</v>
      </c>
      <c r="E18" s="32">
        <f t="shared" si="5"/>
        <v>28329.53</v>
      </c>
      <c r="F18" s="5"/>
      <c r="G18" s="5"/>
      <c r="H18" s="5"/>
      <c r="I18" s="5"/>
    </row>
    <row r="19" spans="1:9" x14ac:dyDescent="0.2">
      <c r="A19" s="27" t="s">
        <v>149</v>
      </c>
      <c r="C19" s="1"/>
      <c r="D19" s="32">
        <v>917.3</v>
      </c>
      <c r="E19" s="32">
        <f t="shared" si="5"/>
        <v>917.3</v>
      </c>
      <c r="F19" s="5"/>
      <c r="G19" s="5"/>
      <c r="H19" s="5"/>
      <c r="I19" s="5"/>
    </row>
    <row r="20" spans="1:9" x14ac:dyDescent="0.2">
      <c r="A20" s="814" t="s">
        <v>346</v>
      </c>
      <c r="B20" s="6"/>
      <c r="C20" s="1"/>
      <c r="D20" s="32">
        <v>19946.37</v>
      </c>
      <c r="E20" s="32">
        <f t="shared" si="5"/>
        <v>19946.37</v>
      </c>
      <c r="F20" s="27"/>
      <c r="G20" s="5"/>
      <c r="H20" s="689"/>
      <c r="I20" s="3"/>
    </row>
    <row r="21" spans="1:9" x14ac:dyDescent="0.2">
      <c r="A21" s="814" t="s">
        <v>347</v>
      </c>
      <c r="B21" s="6"/>
      <c r="C21" s="1"/>
      <c r="D21" s="32">
        <v>37416.74</v>
      </c>
      <c r="E21" s="32">
        <f t="shared" si="5"/>
        <v>37416.74</v>
      </c>
      <c r="F21" s="27"/>
      <c r="G21" s="5"/>
      <c r="H21" s="689"/>
      <c r="I21" s="3"/>
    </row>
    <row r="22" spans="1:9" x14ac:dyDescent="0.2">
      <c r="A22" s="27"/>
      <c r="B22" s="6"/>
      <c r="C22" s="1"/>
      <c r="D22" s="6"/>
      <c r="E22" s="6"/>
      <c r="G22" s="5"/>
    </row>
    <row r="23" spans="1:9" x14ac:dyDescent="0.2">
      <c r="A23" s="27" t="s">
        <v>373</v>
      </c>
      <c r="B23" s="293"/>
      <c r="C23" s="1"/>
      <c r="D23" s="296">
        <f>ROUND(D10*D18,2)</f>
        <v>1280.49</v>
      </c>
      <c r="E23" s="296">
        <f>ROUND(E10*E18,2)</f>
        <v>1280.49</v>
      </c>
      <c r="G23" s="2"/>
    </row>
    <row r="24" spans="1:9" x14ac:dyDescent="0.2">
      <c r="A24" s="27" t="s">
        <v>374</v>
      </c>
      <c r="B24" s="293"/>
      <c r="C24" s="1"/>
      <c r="D24" s="296">
        <f>ROUND(D10*D19,2)</f>
        <v>41.46</v>
      </c>
      <c r="E24" s="296">
        <f>ROUND(E10*E19,2)</f>
        <v>41.46</v>
      </c>
      <c r="G24" s="2"/>
    </row>
    <row r="25" spans="1:9" x14ac:dyDescent="0.2">
      <c r="A25" s="27" t="s">
        <v>375</v>
      </c>
      <c r="B25" s="293"/>
      <c r="C25" s="1"/>
      <c r="D25" s="296">
        <f>ROUND(D11*D18,2)</f>
        <v>1830.09</v>
      </c>
      <c r="E25" s="296">
        <f>ROUND(E11*E18,2)</f>
        <v>1830.09</v>
      </c>
      <c r="G25" s="2"/>
    </row>
    <row r="26" spans="1:9" x14ac:dyDescent="0.2">
      <c r="A26" s="27" t="s">
        <v>376</v>
      </c>
      <c r="B26" s="293"/>
      <c r="C26" s="1"/>
      <c r="D26" s="296">
        <f>ROUND(D11*D19,2)</f>
        <v>59.26</v>
      </c>
      <c r="E26" s="296">
        <f>ROUND(E11*E19,2)</f>
        <v>59.26</v>
      </c>
      <c r="G26" s="2"/>
    </row>
    <row r="27" spans="1:9" x14ac:dyDescent="0.2">
      <c r="A27" s="27" t="s">
        <v>377</v>
      </c>
      <c r="B27" s="293"/>
      <c r="C27" s="1"/>
      <c r="D27" s="296">
        <f>ROUND(D12*D18,2)</f>
        <v>1136.01</v>
      </c>
      <c r="E27" s="296">
        <f>ROUND(E12*E18,2)</f>
        <v>1136.01</v>
      </c>
      <c r="G27" s="2"/>
    </row>
    <row r="28" spans="1:9" x14ac:dyDescent="0.2">
      <c r="A28" s="27" t="s">
        <v>378</v>
      </c>
      <c r="B28" s="293"/>
      <c r="C28" s="1"/>
      <c r="D28" s="296">
        <f>ROUND(D12*D19,2)</f>
        <v>36.78</v>
      </c>
      <c r="E28" s="296">
        <f>ROUND(E12*E19,2)</f>
        <v>36.78</v>
      </c>
      <c r="G28" s="2"/>
    </row>
    <row r="29" spans="1:9" x14ac:dyDescent="0.2">
      <c r="A29" s="27" t="s">
        <v>379</v>
      </c>
      <c r="B29" s="293"/>
      <c r="C29" s="1"/>
      <c r="D29" s="297">
        <v>99</v>
      </c>
      <c r="E29" s="297">
        <v>99</v>
      </c>
      <c r="G29" s="2"/>
    </row>
    <row r="30" spans="1:9" x14ac:dyDescent="0.2">
      <c r="A30" s="27"/>
      <c r="B30" s="6"/>
      <c r="C30" s="1"/>
      <c r="D30" s="6"/>
      <c r="E30" s="6"/>
      <c r="G30" s="2"/>
    </row>
    <row r="31" spans="1:9" x14ac:dyDescent="0.2">
      <c r="A31" s="813" t="s">
        <v>412</v>
      </c>
      <c r="B31" s="293"/>
      <c r="C31" s="1"/>
      <c r="D31" s="618"/>
      <c r="E31" s="618"/>
      <c r="G31" s="2"/>
    </row>
    <row r="32" spans="1:9" x14ac:dyDescent="0.2">
      <c r="A32" s="26" t="s">
        <v>151</v>
      </c>
      <c r="B32" s="619"/>
      <c r="C32" s="1"/>
      <c r="D32" s="642">
        <v>128.79</v>
      </c>
      <c r="E32" s="32">
        <f t="shared" ref="E32:E33" si="6">D32</f>
        <v>128.79</v>
      </c>
      <c r="G32" s="2"/>
    </row>
    <row r="33" spans="1:7" x14ac:dyDescent="0.2">
      <c r="A33" s="27" t="s">
        <v>413</v>
      </c>
      <c r="B33" s="620"/>
      <c r="C33" s="1"/>
      <c r="D33" s="642">
        <v>0</v>
      </c>
      <c r="E33" s="32">
        <f t="shared" si="6"/>
        <v>0</v>
      </c>
      <c r="G33" s="2"/>
    </row>
    <row r="34" spans="1:7" x14ac:dyDescent="0.2">
      <c r="A34" s="27"/>
      <c r="B34" s="6"/>
      <c r="D34" s="6"/>
      <c r="E34" s="6"/>
      <c r="G34" s="2"/>
    </row>
    <row r="36" spans="1:7" x14ac:dyDescent="0.2">
      <c r="A36" s="813" t="s">
        <v>286</v>
      </c>
      <c r="B36" s="1"/>
      <c r="C36" s="24" t="s">
        <v>282</v>
      </c>
      <c r="D36" s="25"/>
      <c r="E36" s="24" t="s">
        <v>132</v>
      </c>
      <c r="F36" s="26"/>
    </row>
    <row r="37" spans="1:7" x14ac:dyDescent="0.2">
      <c r="A37" s="27" t="s">
        <v>133</v>
      </c>
      <c r="B37" s="1"/>
      <c r="C37" s="27" t="s">
        <v>134</v>
      </c>
      <c r="D37" s="28" t="s">
        <v>135</v>
      </c>
      <c r="E37" s="27" t="s">
        <v>134</v>
      </c>
      <c r="F37" s="28" t="s">
        <v>135</v>
      </c>
    </row>
    <row r="38" spans="1:7" x14ac:dyDescent="0.2">
      <c r="A38" s="27">
        <v>10</v>
      </c>
      <c r="C38" s="27" t="s">
        <v>136</v>
      </c>
      <c r="D38" s="29">
        <v>1.1299999999999999</v>
      </c>
      <c r="E38" s="27" t="s">
        <v>136</v>
      </c>
      <c r="F38" s="29">
        <v>1.03</v>
      </c>
    </row>
    <row r="39" spans="1:7" x14ac:dyDescent="0.2">
      <c r="A39" s="27">
        <v>13</v>
      </c>
      <c r="C39" s="27" t="s">
        <v>137</v>
      </c>
      <c r="D39" s="29">
        <v>1.19</v>
      </c>
      <c r="E39" s="27" t="s">
        <v>137</v>
      </c>
      <c r="F39" s="29">
        <v>1.0900000000000001</v>
      </c>
    </row>
    <row r="40" spans="1:7" x14ac:dyDescent="0.2">
      <c r="A40" s="27">
        <v>15</v>
      </c>
      <c r="C40" s="27" t="s">
        <v>138</v>
      </c>
      <c r="D40" s="29">
        <v>1.35</v>
      </c>
      <c r="E40" s="27" t="s">
        <v>138</v>
      </c>
      <c r="F40" s="29">
        <v>1.22</v>
      </c>
    </row>
    <row r="41" spans="1:7" x14ac:dyDescent="0.2">
      <c r="A41" s="27">
        <v>17</v>
      </c>
      <c r="C41" s="27" t="s">
        <v>139</v>
      </c>
      <c r="D41" s="29">
        <v>1.4</v>
      </c>
      <c r="E41" s="27" t="s">
        <v>139</v>
      </c>
      <c r="F41" s="29">
        <v>1.28</v>
      </c>
    </row>
    <row r="42" spans="1:7" x14ac:dyDescent="0.2">
      <c r="A42" s="27">
        <v>10</v>
      </c>
      <c r="C42" s="27" t="s">
        <v>140</v>
      </c>
      <c r="D42" s="29">
        <v>1.19</v>
      </c>
      <c r="E42" s="27" t="s">
        <v>140</v>
      </c>
      <c r="F42" s="29">
        <v>1.0900000000000001</v>
      </c>
    </row>
    <row r="43" spans="1:7" x14ac:dyDescent="0.2">
      <c r="A43" s="27">
        <v>11</v>
      </c>
      <c r="C43" s="27" t="s">
        <v>141</v>
      </c>
      <c r="D43" s="29">
        <v>1.22</v>
      </c>
      <c r="E43" s="27" t="s">
        <v>141</v>
      </c>
      <c r="F43" s="29">
        <v>1.1200000000000001</v>
      </c>
    </row>
    <row r="44" spans="1:7" x14ac:dyDescent="0.2">
      <c r="A44" s="815">
        <v>13</v>
      </c>
      <c r="C44" s="27" t="s">
        <v>142</v>
      </c>
      <c r="D44" s="29">
        <v>1.4</v>
      </c>
      <c r="E44" s="27" t="s">
        <v>142</v>
      </c>
      <c r="F44" s="29">
        <v>1.28</v>
      </c>
    </row>
    <row r="45" spans="1:7" x14ac:dyDescent="0.2">
      <c r="A45" s="815">
        <v>15</v>
      </c>
      <c r="C45" s="27" t="s">
        <v>143</v>
      </c>
      <c r="D45" s="29">
        <v>1.46</v>
      </c>
      <c r="E45" s="27" t="s">
        <v>143</v>
      </c>
      <c r="F45" s="29">
        <v>1.33</v>
      </c>
    </row>
    <row r="46" spans="1:7" x14ac:dyDescent="0.2">
      <c r="A46" s="27">
        <v>13</v>
      </c>
      <c r="C46" s="27" t="s">
        <v>113</v>
      </c>
      <c r="D46" s="29">
        <v>1.23</v>
      </c>
      <c r="E46" s="27" t="s">
        <v>113</v>
      </c>
      <c r="F46" s="29">
        <v>1.1100000000000001</v>
      </c>
    </row>
    <row r="47" spans="1:7" x14ac:dyDescent="0.2">
      <c r="A47" s="27">
        <v>15</v>
      </c>
      <c r="C47" s="27" t="s">
        <v>114</v>
      </c>
      <c r="D47" s="29">
        <v>1.37</v>
      </c>
      <c r="E47" s="27" t="s">
        <v>114</v>
      </c>
      <c r="F47" s="29">
        <v>1.25</v>
      </c>
    </row>
    <row r="48" spans="1:7" x14ac:dyDescent="0.2">
      <c r="A48" s="27">
        <v>17</v>
      </c>
      <c r="C48" s="27" t="s">
        <v>115</v>
      </c>
      <c r="D48" s="29">
        <v>1.46</v>
      </c>
      <c r="E48" s="27" t="s">
        <v>115</v>
      </c>
      <c r="F48" s="29">
        <v>1.32</v>
      </c>
    </row>
    <row r="49" spans="1:6" x14ac:dyDescent="0.2">
      <c r="A49" s="27">
        <v>16</v>
      </c>
      <c r="C49" s="27" t="s">
        <v>116</v>
      </c>
      <c r="D49" s="29">
        <v>1.53</v>
      </c>
      <c r="E49" s="27" t="s">
        <v>116</v>
      </c>
      <c r="F49" s="29">
        <v>1.39</v>
      </c>
    </row>
    <row r="50" spans="1:6" x14ac:dyDescent="0.2">
      <c r="A50" s="27">
        <v>18</v>
      </c>
      <c r="C50" s="27" t="s">
        <v>117</v>
      </c>
      <c r="D50" s="29">
        <v>1.61</v>
      </c>
      <c r="E50" s="27" t="s">
        <v>117</v>
      </c>
      <c r="F50" s="29">
        <v>1.46</v>
      </c>
    </row>
    <row r="51" spans="1:6" x14ac:dyDescent="0.2">
      <c r="A51" s="27">
        <v>18</v>
      </c>
      <c r="C51" s="27" t="s">
        <v>118</v>
      </c>
      <c r="D51" s="29">
        <v>1.56</v>
      </c>
      <c r="E51" s="27" t="s">
        <v>118</v>
      </c>
      <c r="F51" s="29">
        <v>1.42</v>
      </c>
    </row>
    <row r="52" spans="1:6" x14ac:dyDescent="0.2">
      <c r="A52" s="27">
        <v>18</v>
      </c>
      <c r="C52" s="27" t="s">
        <v>119</v>
      </c>
      <c r="D52" s="29">
        <v>1.71</v>
      </c>
      <c r="E52" s="27" t="s">
        <v>119</v>
      </c>
      <c r="F52" s="29">
        <v>1.56</v>
      </c>
    </row>
    <row r="53" spans="1:6" x14ac:dyDescent="0.2">
      <c r="A53" s="27">
        <v>11</v>
      </c>
      <c r="C53" s="27" t="s">
        <v>120</v>
      </c>
      <c r="D53" s="29">
        <v>1.04</v>
      </c>
      <c r="E53" s="27" t="s">
        <v>120</v>
      </c>
      <c r="F53" s="29">
        <v>0.94</v>
      </c>
    </row>
    <row r="54" spans="1:6" x14ac:dyDescent="0.2">
      <c r="A54" s="27">
        <v>13</v>
      </c>
      <c r="C54" s="27" t="s">
        <v>121</v>
      </c>
      <c r="D54" s="29">
        <v>1.1200000000000001</v>
      </c>
      <c r="E54" s="27" t="s">
        <v>121</v>
      </c>
      <c r="F54" s="29">
        <v>1.02</v>
      </c>
    </row>
    <row r="55" spans="1:6" x14ac:dyDescent="0.2">
      <c r="A55" s="27">
        <v>18</v>
      </c>
      <c r="C55" s="27" t="s">
        <v>122</v>
      </c>
      <c r="D55" s="29">
        <v>1.29</v>
      </c>
      <c r="E55" s="27" t="s">
        <v>122</v>
      </c>
      <c r="F55" s="29">
        <v>1.1599999999999999</v>
      </c>
    </row>
    <row r="56" spans="1:6" x14ac:dyDescent="0.2">
      <c r="A56" s="27">
        <v>20</v>
      </c>
      <c r="C56" s="27" t="s">
        <v>123</v>
      </c>
      <c r="D56" s="29">
        <v>1.45</v>
      </c>
      <c r="E56" s="27" t="s">
        <v>123</v>
      </c>
      <c r="F56" s="29">
        <v>1.32</v>
      </c>
    </row>
    <row r="57" spans="1:6" x14ac:dyDescent="0.2">
      <c r="A57" s="27">
        <v>19</v>
      </c>
      <c r="C57" s="27" t="s">
        <v>124</v>
      </c>
      <c r="D57" s="29">
        <v>1.58</v>
      </c>
      <c r="E57" s="27" t="s">
        <v>124</v>
      </c>
      <c r="F57" s="29">
        <v>1.43</v>
      </c>
    </row>
    <row r="58" spans="1:6" x14ac:dyDescent="0.2">
      <c r="A58" s="27">
        <v>16</v>
      </c>
      <c r="C58" s="30" t="s">
        <v>125</v>
      </c>
      <c r="D58" s="31">
        <v>1</v>
      </c>
      <c r="E58" s="27" t="s">
        <v>125</v>
      </c>
      <c r="F58" s="29">
        <v>0.91</v>
      </c>
    </row>
    <row r="59" spans="1:6" x14ac:dyDescent="0.2">
      <c r="A59" s="27">
        <v>16</v>
      </c>
      <c r="C59" s="27" t="s">
        <v>126</v>
      </c>
      <c r="D59" s="29">
        <v>1.1000000000000001</v>
      </c>
      <c r="E59" s="30" t="s">
        <v>126</v>
      </c>
      <c r="F59" s="31">
        <v>1</v>
      </c>
    </row>
    <row r="60" spans="1:6" x14ac:dyDescent="0.2">
      <c r="A60" s="27">
        <v>16</v>
      </c>
      <c r="C60" s="27" t="s">
        <v>127</v>
      </c>
      <c r="D60" s="29">
        <v>1.28</v>
      </c>
      <c r="E60" s="27" t="s">
        <v>127</v>
      </c>
      <c r="F60" s="29">
        <v>1.1599999999999999</v>
      </c>
    </row>
    <row r="61" spans="1:6" x14ac:dyDescent="0.2">
      <c r="A61" s="27">
        <v>16</v>
      </c>
      <c r="C61" s="27" t="s">
        <v>128</v>
      </c>
      <c r="D61" s="29">
        <v>1.46</v>
      </c>
      <c r="E61" s="27" t="s">
        <v>128</v>
      </c>
      <c r="F61" s="29">
        <v>1.32</v>
      </c>
    </row>
    <row r="62" spans="1:6" x14ac:dyDescent="0.2">
      <c r="A62" s="27">
        <v>16</v>
      </c>
      <c r="C62" s="27" t="s">
        <v>129</v>
      </c>
      <c r="D62" s="29">
        <v>1.58</v>
      </c>
      <c r="E62" s="27" t="s">
        <v>129</v>
      </c>
      <c r="F62" s="29">
        <v>1.43</v>
      </c>
    </row>
    <row r="63" spans="1:6" x14ac:dyDescent="0.2">
      <c r="A63" s="27">
        <v>7</v>
      </c>
      <c r="C63" s="27">
        <v>1</v>
      </c>
      <c r="D63" s="29">
        <v>0.5</v>
      </c>
      <c r="E63" s="27">
        <v>1</v>
      </c>
      <c r="F63" s="29">
        <v>0.46</v>
      </c>
    </row>
    <row r="64" spans="1:6" x14ac:dyDescent="0.2">
      <c r="A64" s="27">
        <v>8</v>
      </c>
      <c r="C64" s="27">
        <v>2</v>
      </c>
      <c r="D64" s="29">
        <v>0.55000000000000004</v>
      </c>
      <c r="E64" s="27">
        <v>2</v>
      </c>
      <c r="F64" s="29">
        <v>0.5</v>
      </c>
    </row>
    <row r="65" spans="1:6" x14ac:dyDescent="0.2">
      <c r="A65" s="27">
        <v>9</v>
      </c>
      <c r="C65" s="27">
        <v>3</v>
      </c>
      <c r="D65" s="29">
        <v>0.6</v>
      </c>
      <c r="E65" s="27">
        <v>3</v>
      </c>
      <c r="F65" s="29">
        <v>0.55000000000000004</v>
      </c>
    </row>
    <row r="66" spans="1:6" x14ac:dyDescent="0.2">
      <c r="A66" s="27">
        <v>11</v>
      </c>
      <c r="C66" s="27">
        <v>4</v>
      </c>
      <c r="D66" s="29">
        <v>0.63</v>
      </c>
      <c r="E66" s="27">
        <v>4</v>
      </c>
      <c r="F66" s="29">
        <v>0.57999999999999996</v>
      </c>
    </row>
    <row r="67" spans="1:6" x14ac:dyDescent="0.2">
      <c r="A67" s="27">
        <v>12</v>
      </c>
      <c r="C67" s="27">
        <v>5</v>
      </c>
      <c r="D67" s="29">
        <v>0.67</v>
      </c>
      <c r="E67" s="27">
        <v>5</v>
      </c>
      <c r="F67" s="29">
        <v>0.61</v>
      </c>
    </row>
    <row r="68" spans="1:6" x14ac:dyDescent="0.2">
      <c r="A68" s="27">
        <v>11</v>
      </c>
      <c r="C68" s="27">
        <v>6</v>
      </c>
      <c r="D68" s="29">
        <v>0.7</v>
      </c>
      <c r="E68" s="27">
        <v>6</v>
      </c>
      <c r="F68" s="29">
        <v>0.64</v>
      </c>
    </row>
    <row r="69" spans="1:6" x14ac:dyDescent="0.2">
      <c r="A69" s="27">
        <v>12</v>
      </c>
      <c r="C69" s="27">
        <v>7</v>
      </c>
      <c r="D69" s="29">
        <v>0.77</v>
      </c>
      <c r="E69" s="27">
        <v>7</v>
      </c>
      <c r="F69" s="29">
        <v>0.69</v>
      </c>
    </row>
    <row r="70" spans="1:6" x14ac:dyDescent="0.2">
      <c r="A70" s="27">
        <v>13</v>
      </c>
      <c r="C70" s="27">
        <v>8</v>
      </c>
      <c r="D70" s="29">
        <v>0.86</v>
      </c>
      <c r="E70" s="27">
        <v>8</v>
      </c>
      <c r="F70" s="29">
        <v>0.79</v>
      </c>
    </row>
    <row r="71" spans="1:6" x14ac:dyDescent="0.2">
      <c r="A71" s="27">
        <v>10</v>
      </c>
      <c r="C71" s="27">
        <v>9</v>
      </c>
      <c r="D71" s="29">
        <v>0.99</v>
      </c>
      <c r="E71" s="27">
        <v>9</v>
      </c>
      <c r="F71" s="29">
        <v>0.9</v>
      </c>
    </row>
    <row r="72" spans="1:6" x14ac:dyDescent="0.2">
      <c r="A72" s="27">
        <v>13</v>
      </c>
      <c r="C72" s="27">
        <v>10</v>
      </c>
      <c r="D72" s="29">
        <v>1.0900000000000001</v>
      </c>
      <c r="E72" s="27">
        <v>10</v>
      </c>
      <c r="F72" s="29">
        <v>0.99</v>
      </c>
    </row>
    <row r="73" spans="1:6" x14ac:dyDescent="0.2">
      <c r="A73" s="27">
        <v>18</v>
      </c>
      <c r="C73" s="27">
        <v>11</v>
      </c>
      <c r="D73" s="29">
        <v>1.27</v>
      </c>
      <c r="E73" s="27">
        <v>11</v>
      </c>
      <c r="F73" s="29">
        <v>1.1499999999999999</v>
      </c>
    </row>
    <row r="74" spans="1:6" x14ac:dyDescent="0.2">
      <c r="A74" s="27">
        <v>16</v>
      </c>
      <c r="C74" s="27">
        <v>12</v>
      </c>
      <c r="D74" s="29">
        <v>1.44</v>
      </c>
      <c r="E74" s="27">
        <v>12</v>
      </c>
      <c r="F74" s="29">
        <v>1.31</v>
      </c>
    </row>
    <row r="75" spans="1:6" x14ac:dyDescent="0.2">
      <c r="A75" s="27">
        <v>13</v>
      </c>
      <c r="C75" s="27">
        <v>13</v>
      </c>
      <c r="D75" s="29">
        <v>1.57</v>
      </c>
      <c r="E75" s="27">
        <v>13</v>
      </c>
      <c r="F75" s="29">
        <v>1.42</v>
      </c>
    </row>
    <row r="76" spans="1:6" x14ac:dyDescent="0.2">
      <c r="A76" s="27">
        <v>11</v>
      </c>
      <c r="C76" s="27">
        <v>14</v>
      </c>
      <c r="D76" s="29">
        <v>1.73</v>
      </c>
      <c r="E76" s="27">
        <v>14</v>
      </c>
      <c r="F76" s="29">
        <v>1.57</v>
      </c>
    </row>
    <row r="77" spans="1:6" x14ac:dyDescent="0.2">
      <c r="A77" s="27">
        <v>12</v>
      </c>
      <c r="C77" s="27">
        <v>15</v>
      </c>
      <c r="D77" s="29">
        <v>1.89</v>
      </c>
      <c r="E77" s="27">
        <v>15</v>
      </c>
      <c r="F77" s="29">
        <v>1.73</v>
      </c>
    </row>
    <row r="78" spans="1:6" x14ac:dyDescent="0.2">
      <c r="A78" s="27">
        <v>12</v>
      </c>
      <c r="C78" s="27">
        <v>16</v>
      </c>
      <c r="D78" s="29">
        <v>2.08</v>
      </c>
      <c r="E78" s="27">
        <v>16</v>
      </c>
      <c r="F78" s="29">
        <v>1.89</v>
      </c>
    </row>
    <row r="79" spans="1:6" x14ac:dyDescent="0.2">
      <c r="A79" s="27">
        <v>1</v>
      </c>
      <c r="C79" s="27" t="s">
        <v>130</v>
      </c>
      <c r="D79" s="29">
        <v>0.34</v>
      </c>
      <c r="E79" s="27" t="s">
        <v>130</v>
      </c>
      <c r="F79" s="29">
        <v>0.31</v>
      </c>
    </row>
    <row r="80" spans="1:6" x14ac:dyDescent="0.2">
      <c r="A80" s="27">
        <v>1</v>
      </c>
      <c r="C80" s="27" t="s">
        <v>131</v>
      </c>
      <c r="D80" s="29">
        <v>0.35</v>
      </c>
      <c r="E80" s="27" t="s">
        <v>131</v>
      </c>
      <c r="F80" s="29">
        <v>0.32</v>
      </c>
    </row>
    <row r="81" spans="1:11" x14ac:dyDescent="0.2">
      <c r="A81" s="27"/>
      <c r="C81" s="1"/>
      <c r="D81" s="9"/>
      <c r="E81" s="1"/>
      <c r="F81" s="9"/>
    </row>
    <row r="82" spans="1:11" x14ac:dyDescent="0.2">
      <c r="A82" s="27" t="s">
        <v>357</v>
      </c>
      <c r="C82" s="611">
        <v>0.62</v>
      </c>
      <c r="D82" s="9"/>
      <c r="E82" s="1"/>
      <c r="F82" s="9"/>
    </row>
    <row r="83" spans="1:11" x14ac:dyDescent="0.2">
      <c r="A83" s="27"/>
      <c r="C83" s="7"/>
      <c r="D83" s="1"/>
      <c r="E83" s="1"/>
      <c r="F83" s="1"/>
    </row>
    <row r="84" spans="1:11" ht="12" customHeight="1" x14ac:dyDescent="0.2"/>
    <row r="85" spans="1:11" x14ac:dyDescent="0.2">
      <c r="A85" s="813" t="s">
        <v>283</v>
      </c>
    </row>
    <row r="86" spans="1:11" x14ac:dyDescent="0.2">
      <c r="A86" s="689" t="s">
        <v>152</v>
      </c>
      <c r="B86" s="5"/>
      <c r="D86" s="621">
        <v>12196.99</v>
      </c>
      <c r="E86" s="32">
        <f t="shared" ref="E86:E88" si="7">D86</f>
        <v>12196.99</v>
      </c>
    </row>
    <row r="87" spans="1:11" x14ac:dyDescent="0.2">
      <c r="A87" s="27" t="s">
        <v>284</v>
      </c>
      <c r="B87" s="1"/>
      <c r="D87" s="621">
        <v>675.23</v>
      </c>
      <c r="E87" s="32">
        <f t="shared" si="7"/>
        <v>675.23</v>
      </c>
      <c r="F87" s="2"/>
      <c r="H87" s="2"/>
    </row>
    <row r="88" spans="1:11" x14ac:dyDescent="0.2">
      <c r="A88" s="27" t="s">
        <v>285</v>
      </c>
      <c r="B88" s="1"/>
      <c r="D88" s="621">
        <v>170.91</v>
      </c>
      <c r="E88" s="32">
        <f t="shared" si="7"/>
        <v>170.91</v>
      </c>
      <c r="F88" s="2"/>
      <c r="H88" s="2"/>
    </row>
    <row r="89" spans="1:11" s="1" customFormat="1" x14ac:dyDescent="0.2">
      <c r="A89" s="27"/>
      <c r="C89" s="3"/>
      <c r="G89" s="3"/>
    </row>
    <row r="90" spans="1:11" x14ac:dyDescent="0.2">
      <c r="D90" s="698"/>
    </row>
    <row r="91" spans="1:11" s="294" customFormat="1" x14ac:dyDescent="0.2">
      <c r="A91" s="30" t="s">
        <v>27</v>
      </c>
      <c r="B91" s="27"/>
      <c r="C91" s="906">
        <f>D4</f>
        <v>2016</v>
      </c>
      <c r="E91" s="907"/>
      <c r="F91" s="907"/>
      <c r="G91" s="907"/>
      <c r="H91" s="907"/>
      <c r="I91" s="906">
        <f>E4</f>
        <v>2017</v>
      </c>
      <c r="K91" s="908"/>
    </row>
    <row r="92" spans="1:11" s="1" customFormat="1" x14ac:dyDescent="0.2">
      <c r="A92" s="30"/>
      <c r="C92" s="924" t="s">
        <v>497</v>
      </c>
      <c r="D92" s="921">
        <v>2E-3</v>
      </c>
      <c r="E92" s="907"/>
      <c r="F92" s="907"/>
      <c r="G92" s="907"/>
      <c r="H92" s="907"/>
      <c r="I92" s="924" t="s">
        <v>497</v>
      </c>
      <c r="J92" s="921"/>
      <c r="K92" s="907"/>
    </row>
    <row r="93" spans="1:11" x14ac:dyDescent="0.2">
      <c r="A93" s="27" t="s">
        <v>63</v>
      </c>
      <c r="B93" s="1"/>
      <c r="C93" s="32">
        <v>13421.37</v>
      </c>
      <c r="D93" s="32">
        <v>318.88</v>
      </c>
      <c r="E93" s="2"/>
      <c r="F93" s="2"/>
      <c r="G93" s="2"/>
      <c r="I93" s="925">
        <v>13448.21</v>
      </c>
      <c r="J93" s="925">
        <v>324.14</v>
      </c>
    </row>
    <row r="94" spans="1:11" x14ac:dyDescent="0.2">
      <c r="A94" s="27" t="s">
        <v>351</v>
      </c>
      <c r="B94" s="1"/>
      <c r="C94" s="32">
        <v>111.2</v>
      </c>
      <c r="D94" s="32">
        <v>19.920000000000002</v>
      </c>
      <c r="E94" s="2"/>
      <c r="F94" s="2"/>
      <c r="G94" s="2"/>
      <c r="I94" s="926">
        <v>111.42</v>
      </c>
      <c r="J94" s="926">
        <v>19.96</v>
      </c>
    </row>
    <row r="95" spans="1:11" x14ac:dyDescent="0.2">
      <c r="A95" s="27" t="s">
        <v>352</v>
      </c>
      <c r="B95" s="1"/>
      <c r="C95" s="32">
        <v>0</v>
      </c>
      <c r="D95" s="32">
        <v>223.77</v>
      </c>
      <c r="E95" s="2"/>
      <c r="F95" s="2"/>
      <c r="G95" s="2"/>
      <c r="I95" s="925">
        <v>0</v>
      </c>
      <c r="J95" s="925">
        <v>224.22</v>
      </c>
    </row>
    <row r="96" spans="1:11" x14ac:dyDescent="0.2">
      <c r="E96" s="2"/>
      <c r="F96" s="940"/>
      <c r="G96" s="940"/>
      <c r="H96" s="1"/>
    </row>
    <row r="97" spans="1:13" x14ac:dyDescent="0.2">
      <c r="A97" s="27" t="s">
        <v>64</v>
      </c>
      <c r="C97" s="1" t="s">
        <v>45</v>
      </c>
      <c r="D97" s="1" t="s">
        <v>64</v>
      </c>
      <c r="E97" s="1" t="s">
        <v>37</v>
      </c>
      <c r="F97" s="1" t="s">
        <v>65</v>
      </c>
      <c r="G97" s="11" t="s">
        <v>66</v>
      </c>
      <c r="H97" s="1" t="s">
        <v>185</v>
      </c>
      <c r="I97" s="1" t="s">
        <v>64</v>
      </c>
      <c r="J97" s="1" t="s">
        <v>37</v>
      </c>
      <c r="K97" s="1" t="s">
        <v>65</v>
      </c>
      <c r="L97" s="11" t="s">
        <v>66</v>
      </c>
      <c r="M97" s="1" t="s">
        <v>185</v>
      </c>
    </row>
    <row r="98" spans="1:13" x14ac:dyDescent="0.2">
      <c r="A98" s="27" t="s">
        <v>44</v>
      </c>
      <c r="B98" s="1"/>
      <c r="C98" s="1" t="s">
        <v>46</v>
      </c>
      <c r="D98" s="1"/>
      <c r="E98" s="1"/>
      <c r="F98" s="1"/>
      <c r="G98" s="1"/>
      <c r="H98" s="11" t="s">
        <v>67</v>
      </c>
      <c r="I98" s="1"/>
      <c r="J98" s="1"/>
      <c r="K98" s="1"/>
      <c r="L98" s="1"/>
      <c r="M98" s="11" t="s">
        <v>67</v>
      </c>
    </row>
    <row r="99" spans="1:13" x14ac:dyDescent="0.2">
      <c r="A99" s="27">
        <v>0</v>
      </c>
      <c r="B99" s="1"/>
      <c r="C99" s="1">
        <v>0</v>
      </c>
      <c r="D99" s="1">
        <v>0</v>
      </c>
      <c r="E99" s="617">
        <v>0</v>
      </c>
      <c r="F99" s="34"/>
      <c r="G99" s="34"/>
      <c r="H99" s="34"/>
      <c r="I99" s="1">
        <v>0</v>
      </c>
      <c r="J99" s="927">
        <v>0</v>
      </c>
      <c r="K99" s="34"/>
      <c r="L99" s="34"/>
      <c r="M99" s="34"/>
    </row>
    <row r="100" spans="1:13" x14ac:dyDescent="0.2">
      <c r="A100" s="27">
        <v>2</v>
      </c>
      <c r="B100" s="1"/>
      <c r="C100" s="1">
        <v>375</v>
      </c>
      <c r="D100" s="10">
        <v>2</v>
      </c>
      <c r="E100" s="617">
        <v>24806</v>
      </c>
      <c r="F100" s="34"/>
      <c r="G100" s="34"/>
      <c r="H100" s="34"/>
      <c r="I100" s="10">
        <v>2</v>
      </c>
      <c r="J100" s="928">
        <v>24855</v>
      </c>
      <c r="K100" s="34"/>
      <c r="L100" s="34"/>
      <c r="M100" s="34"/>
    </row>
    <row r="101" spans="1:13" x14ac:dyDescent="0.2">
      <c r="A101" s="27">
        <v>3</v>
      </c>
      <c r="B101" s="1"/>
      <c r="C101" s="1">
        <v>495</v>
      </c>
      <c r="D101" s="10">
        <v>3</v>
      </c>
      <c r="E101" s="617">
        <v>32111</v>
      </c>
      <c r="F101" s="640">
        <f t="shared" ref="F101:F148" si="8">+E101-E100</f>
        <v>7305</v>
      </c>
      <c r="G101" s="640"/>
      <c r="H101" s="640"/>
      <c r="I101" s="10">
        <v>3</v>
      </c>
      <c r="J101" s="928">
        <v>32175</v>
      </c>
      <c r="K101" s="641">
        <f t="shared" ref="K101:K148" si="9">+J101-J100</f>
        <v>7320</v>
      </c>
      <c r="L101" s="641"/>
      <c r="M101" s="641"/>
    </row>
    <row r="102" spans="1:13" x14ac:dyDescent="0.2">
      <c r="A102" s="27">
        <v>4</v>
      </c>
      <c r="B102" s="1"/>
      <c r="C102" s="1">
        <v>650</v>
      </c>
      <c r="D102" s="10">
        <v>4</v>
      </c>
      <c r="E102" s="617">
        <v>41548</v>
      </c>
      <c r="F102" s="640">
        <f t="shared" si="8"/>
        <v>9437</v>
      </c>
      <c r="G102" s="640"/>
      <c r="H102" s="640"/>
      <c r="I102" s="10">
        <v>4</v>
      </c>
      <c r="J102" s="928">
        <v>41630</v>
      </c>
      <c r="K102" s="641">
        <f t="shared" si="9"/>
        <v>9455</v>
      </c>
      <c r="L102" s="641"/>
      <c r="M102" s="641"/>
    </row>
    <row r="103" spans="1:13" x14ac:dyDescent="0.2">
      <c r="A103" s="27">
        <v>5</v>
      </c>
      <c r="B103" s="1"/>
      <c r="C103" s="1">
        <v>785</v>
      </c>
      <c r="D103" s="10">
        <v>5</v>
      </c>
      <c r="E103" s="617">
        <v>49766</v>
      </c>
      <c r="F103" s="640">
        <f t="shared" si="8"/>
        <v>8218</v>
      </c>
      <c r="G103" s="640"/>
      <c r="H103" s="640"/>
      <c r="I103" s="10">
        <v>5</v>
      </c>
      <c r="J103" s="928">
        <v>49865</v>
      </c>
      <c r="K103" s="641">
        <f t="shared" si="9"/>
        <v>8235</v>
      </c>
      <c r="L103" s="641"/>
      <c r="M103" s="641"/>
    </row>
    <row r="104" spans="1:13" x14ac:dyDescent="0.2">
      <c r="A104" s="27">
        <v>6</v>
      </c>
      <c r="B104" s="1"/>
      <c r="C104" s="1">
        <v>875</v>
      </c>
      <c r="D104" s="10">
        <v>6</v>
      </c>
      <c r="E104" s="617">
        <v>55246</v>
      </c>
      <c r="F104" s="640">
        <f t="shared" si="8"/>
        <v>5480</v>
      </c>
      <c r="G104" s="640"/>
      <c r="H104" s="640"/>
      <c r="I104" s="10">
        <v>6</v>
      </c>
      <c r="J104" s="928">
        <v>55355</v>
      </c>
      <c r="K104" s="641">
        <f t="shared" si="9"/>
        <v>5490</v>
      </c>
      <c r="L104" s="641"/>
      <c r="M104" s="641"/>
    </row>
    <row r="105" spans="1:13" x14ac:dyDescent="0.2">
      <c r="A105" s="27">
        <v>7</v>
      </c>
      <c r="B105" s="1"/>
      <c r="C105" s="1">
        <v>980</v>
      </c>
      <c r="D105" s="10">
        <v>7</v>
      </c>
      <c r="E105" s="33">
        <f t="shared" ref="E105:E111" si="10">+E104+G105</f>
        <v>61638</v>
      </c>
      <c r="F105" s="640">
        <f t="shared" si="8"/>
        <v>6392</v>
      </c>
      <c r="G105" s="617">
        <v>6392</v>
      </c>
      <c r="H105" s="640"/>
      <c r="I105" s="10">
        <v>7</v>
      </c>
      <c r="J105" s="33">
        <f t="shared" ref="J105:J111" si="11">+J104+L105</f>
        <v>61760</v>
      </c>
      <c r="K105" s="641">
        <f t="shared" si="9"/>
        <v>6405</v>
      </c>
      <c r="L105" s="929">
        <v>6405</v>
      </c>
      <c r="M105" s="641"/>
    </row>
    <row r="106" spans="1:13" x14ac:dyDescent="0.2">
      <c r="A106" s="27">
        <v>8</v>
      </c>
      <c r="B106" s="1"/>
      <c r="C106" s="1">
        <v>1085</v>
      </c>
      <c r="D106" s="10">
        <v>8</v>
      </c>
      <c r="E106" s="33">
        <f t="shared" si="10"/>
        <v>68030</v>
      </c>
      <c r="F106" s="640">
        <f t="shared" si="8"/>
        <v>6392</v>
      </c>
      <c r="G106" s="640">
        <f t="shared" ref="G106:G148" si="12">G105</f>
        <v>6392</v>
      </c>
      <c r="H106" s="640"/>
      <c r="I106" s="10">
        <v>8</v>
      </c>
      <c r="J106" s="33">
        <f t="shared" si="11"/>
        <v>68165</v>
      </c>
      <c r="K106" s="641">
        <f t="shared" si="9"/>
        <v>6405</v>
      </c>
      <c r="L106" s="641">
        <f t="shared" ref="L106:L148" si="13">L105</f>
        <v>6405</v>
      </c>
      <c r="M106" s="641"/>
    </row>
    <row r="107" spans="1:13" x14ac:dyDescent="0.2">
      <c r="A107" s="27">
        <v>9</v>
      </c>
      <c r="B107" s="1"/>
      <c r="C107" s="1">
        <v>1190</v>
      </c>
      <c r="D107" s="10">
        <v>9</v>
      </c>
      <c r="E107" s="33">
        <f t="shared" si="10"/>
        <v>74422</v>
      </c>
      <c r="F107" s="640">
        <f t="shared" si="8"/>
        <v>6392</v>
      </c>
      <c r="G107" s="640">
        <f t="shared" si="12"/>
        <v>6392</v>
      </c>
      <c r="H107" s="640"/>
      <c r="I107" s="10">
        <v>9</v>
      </c>
      <c r="J107" s="33">
        <f t="shared" si="11"/>
        <v>74570</v>
      </c>
      <c r="K107" s="641">
        <f t="shared" si="9"/>
        <v>6405</v>
      </c>
      <c r="L107" s="641">
        <f t="shared" si="13"/>
        <v>6405</v>
      </c>
      <c r="M107" s="641"/>
    </row>
    <row r="108" spans="1:13" x14ac:dyDescent="0.2">
      <c r="A108" s="27">
        <v>10</v>
      </c>
      <c r="B108" s="1"/>
      <c r="C108" s="1">
        <v>1295</v>
      </c>
      <c r="D108" s="10">
        <v>10</v>
      </c>
      <c r="E108" s="33">
        <f t="shared" si="10"/>
        <v>80814</v>
      </c>
      <c r="F108" s="640">
        <f t="shared" si="8"/>
        <v>6392</v>
      </c>
      <c r="G108" s="640">
        <f t="shared" si="12"/>
        <v>6392</v>
      </c>
      <c r="H108" s="640"/>
      <c r="I108" s="10">
        <v>10</v>
      </c>
      <c r="J108" s="33">
        <f t="shared" si="11"/>
        <v>80975</v>
      </c>
      <c r="K108" s="641">
        <f t="shared" si="9"/>
        <v>6405</v>
      </c>
      <c r="L108" s="641">
        <f t="shared" si="13"/>
        <v>6405</v>
      </c>
      <c r="M108" s="641"/>
    </row>
    <row r="109" spans="1:13" x14ac:dyDescent="0.2">
      <c r="A109" s="27">
        <v>11</v>
      </c>
      <c r="B109" s="1"/>
      <c r="C109" s="1">
        <v>1400</v>
      </c>
      <c r="D109" s="10">
        <v>11</v>
      </c>
      <c r="E109" s="33">
        <f t="shared" si="10"/>
        <v>87206</v>
      </c>
      <c r="F109" s="640">
        <f t="shared" si="8"/>
        <v>6392</v>
      </c>
      <c r="G109" s="640">
        <f t="shared" si="12"/>
        <v>6392</v>
      </c>
      <c r="H109" s="640"/>
      <c r="I109" s="10">
        <v>11</v>
      </c>
      <c r="J109" s="33">
        <f t="shared" si="11"/>
        <v>87380</v>
      </c>
      <c r="K109" s="641">
        <f t="shared" si="9"/>
        <v>6405</v>
      </c>
      <c r="L109" s="641">
        <f t="shared" si="13"/>
        <v>6405</v>
      </c>
      <c r="M109" s="641"/>
    </row>
    <row r="110" spans="1:13" x14ac:dyDescent="0.2">
      <c r="A110" s="27">
        <v>12</v>
      </c>
      <c r="B110" s="1"/>
      <c r="C110" s="1">
        <v>1505</v>
      </c>
      <c r="D110" s="10">
        <v>12</v>
      </c>
      <c r="E110" s="33">
        <f t="shared" si="10"/>
        <v>93598</v>
      </c>
      <c r="F110" s="640">
        <f t="shared" si="8"/>
        <v>6392</v>
      </c>
      <c r="G110" s="640">
        <f t="shared" si="12"/>
        <v>6392</v>
      </c>
      <c r="H110" s="640"/>
      <c r="I110" s="10">
        <v>12</v>
      </c>
      <c r="J110" s="33">
        <f t="shared" si="11"/>
        <v>93785</v>
      </c>
      <c r="K110" s="641">
        <f t="shared" si="9"/>
        <v>6405</v>
      </c>
      <c r="L110" s="641">
        <f t="shared" si="13"/>
        <v>6405</v>
      </c>
      <c r="M110" s="641"/>
    </row>
    <row r="111" spans="1:13" x14ac:dyDescent="0.2">
      <c r="A111" s="27">
        <v>13</v>
      </c>
      <c r="B111" s="1"/>
      <c r="C111" s="1">
        <v>1610</v>
      </c>
      <c r="D111" s="10">
        <v>13</v>
      </c>
      <c r="E111" s="33">
        <f t="shared" si="10"/>
        <v>99990</v>
      </c>
      <c r="F111" s="640">
        <f t="shared" si="8"/>
        <v>6392</v>
      </c>
      <c r="G111" s="640">
        <f t="shared" si="12"/>
        <v>6392</v>
      </c>
      <c r="H111" s="640"/>
      <c r="I111" s="10">
        <v>13</v>
      </c>
      <c r="J111" s="33">
        <f t="shared" si="11"/>
        <v>100190</v>
      </c>
      <c r="K111" s="641">
        <f t="shared" si="9"/>
        <v>6405</v>
      </c>
      <c r="L111" s="641">
        <f t="shared" si="13"/>
        <v>6405</v>
      </c>
      <c r="M111" s="641"/>
    </row>
    <row r="112" spans="1:13" x14ac:dyDescent="0.2">
      <c r="A112" s="27">
        <v>14</v>
      </c>
      <c r="B112" s="1"/>
      <c r="C112" s="1">
        <v>1755</v>
      </c>
      <c r="D112" s="10">
        <v>14</v>
      </c>
      <c r="E112" s="33">
        <f>+E111+G112+H112</f>
        <v>108817</v>
      </c>
      <c r="F112" s="640">
        <f t="shared" si="8"/>
        <v>8827</v>
      </c>
      <c r="G112" s="640">
        <f t="shared" si="12"/>
        <v>6392</v>
      </c>
      <c r="H112" s="617">
        <v>2435</v>
      </c>
      <c r="I112" s="10">
        <v>14</v>
      </c>
      <c r="J112" s="33">
        <f>+J111+L112+M112</f>
        <v>109035</v>
      </c>
      <c r="K112" s="641">
        <f t="shared" si="9"/>
        <v>8845</v>
      </c>
      <c r="L112" s="641">
        <f t="shared" si="13"/>
        <v>6405</v>
      </c>
      <c r="M112" s="930">
        <v>2440</v>
      </c>
    </row>
    <row r="113" spans="1:13" x14ac:dyDescent="0.2">
      <c r="A113" s="27">
        <v>15</v>
      </c>
      <c r="B113" s="1"/>
      <c r="C113" s="1">
        <v>1860</v>
      </c>
      <c r="D113" s="10">
        <v>15</v>
      </c>
      <c r="E113" s="33">
        <f t="shared" ref="E113:E148" si="14">+E112+G113</f>
        <v>115209</v>
      </c>
      <c r="F113" s="640">
        <f t="shared" si="8"/>
        <v>6392</v>
      </c>
      <c r="G113" s="640">
        <f t="shared" si="12"/>
        <v>6392</v>
      </c>
      <c r="H113" s="640"/>
      <c r="I113" s="10">
        <v>15</v>
      </c>
      <c r="J113" s="33">
        <f t="shared" ref="J113:J148" si="15">+J112+L113</f>
        <v>115440</v>
      </c>
      <c r="K113" s="641">
        <f t="shared" si="9"/>
        <v>6405</v>
      </c>
      <c r="L113" s="641">
        <f t="shared" si="13"/>
        <v>6405</v>
      </c>
      <c r="M113" s="641"/>
    </row>
    <row r="114" spans="1:13" x14ac:dyDescent="0.2">
      <c r="A114" s="27">
        <v>16</v>
      </c>
      <c r="B114" s="1"/>
      <c r="C114" s="1">
        <v>1965</v>
      </c>
      <c r="D114" s="10">
        <v>16</v>
      </c>
      <c r="E114" s="33">
        <f t="shared" si="14"/>
        <v>121601</v>
      </c>
      <c r="F114" s="640">
        <f t="shared" si="8"/>
        <v>6392</v>
      </c>
      <c r="G114" s="640">
        <f t="shared" si="12"/>
        <v>6392</v>
      </c>
      <c r="H114" s="640"/>
      <c r="I114" s="10">
        <v>16</v>
      </c>
      <c r="J114" s="33">
        <f t="shared" si="15"/>
        <v>121845</v>
      </c>
      <c r="K114" s="641">
        <f t="shared" si="9"/>
        <v>6405</v>
      </c>
      <c r="L114" s="641">
        <f t="shared" si="13"/>
        <v>6405</v>
      </c>
      <c r="M114" s="641"/>
    </row>
    <row r="115" spans="1:13" x14ac:dyDescent="0.2">
      <c r="A115" s="27">
        <v>17</v>
      </c>
      <c r="B115" s="1"/>
      <c r="C115" s="1">
        <v>2070</v>
      </c>
      <c r="D115" s="10">
        <v>17</v>
      </c>
      <c r="E115" s="33">
        <f t="shared" si="14"/>
        <v>127993</v>
      </c>
      <c r="F115" s="640">
        <f t="shared" si="8"/>
        <v>6392</v>
      </c>
      <c r="G115" s="640">
        <f t="shared" si="12"/>
        <v>6392</v>
      </c>
      <c r="H115" s="640"/>
      <c r="I115" s="10">
        <v>17</v>
      </c>
      <c r="J115" s="33">
        <f t="shared" si="15"/>
        <v>128250</v>
      </c>
      <c r="K115" s="641">
        <f t="shared" si="9"/>
        <v>6405</v>
      </c>
      <c r="L115" s="641">
        <f t="shared" si="13"/>
        <v>6405</v>
      </c>
      <c r="M115" s="641"/>
    </row>
    <row r="116" spans="1:13" x14ac:dyDescent="0.2">
      <c r="A116" s="27">
        <v>18</v>
      </c>
      <c r="B116" s="1"/>
      <c r="C116" s="1">
        <v>2175</v>
      </c>
      <c r="D116" s="10">
        <v>18</v>
      </c>
      <c r="E116" s="33">
        <f t="shared" si="14"/>
        <v>134385</v>
      </c>
      <c r="F116" s="640">
        <f t="shared" si="8"/>
        <v>6392</v>
      </c>
      <c r="G116" s="640">
        <f t="shared" si="12"/>
        <v>6392</v>
      </c>
      <c r="H116" s="640"/>
      <c r="I116" s="10">
        <v>18</v>
      </c>
      <c r="J116" s="33">
        <f t="shared" si="15"/>
        <v>134655</v>
      </c>
      <c r="K116" s="641">
        <f t="shared" si="9"/>
        <v>6405</v>
      </c>
      <c r="L116" s="641">
        <f t="shared" si="13"/>
        <v>6405</v>
      </c>
      <c r="M116" s="641"/>
    </row>
    <row r="117" spans="1:13" x14ac:dyDescent="0.2">
      <c r="A117" s="27">
        <v>19</v>
      </c>
      <c r="B117" s="1"/>
      <c r="C117" s="1">
        <v>2280</v>
      </c>
      <c r="D117" s="10">
        <v>19</v>
      </c>
      <c r="E117" s="33">
        <f t="shared" si="14"/>
        <v>140777</v>
      </c>
      <c r="F117" s="640">
        <f t="shared" si="8"/>
        <v>6392</v>
      </c>
      <c r="G117" s="640">
        <f t="shared" si="12"/>
        <v>6392</v>
      </c>
      <c r="H117" s="640"/>
      <c r="I117" s="10">
        <v>19</v>
      </c>
      <c r="J117" s="33">
        <f t="shared" si="15"/>
        <v>141060</v>
      </c>
      <c r="K117" s="641">
        <f t="shared" si="9"/>
        <v>6405</v>
      </c>
      <c r="L117" s="641">
        <f t="shared" si="13"/>
        <v>6405</v>
      </c>
      <c r="M117" s="641"/>
    </row>
    <row r="118" spans="1:13" x14ac:dyDescent="0.2">
      <c r="A118" s="27">
        <v>20</v>
      </c>
      <c r="B118" s="1"/>
      <c r="C118" s="1">
        <v>2385</v>
      </c>
      <c r="D118" s="10">
        <v>20</v>
      </c>
      <c r="E118" s="33">
        <f t="shared" si="14"/>
        <v>147169</v>
      </c>
      <c r="F118" s="640">
        <f t="shared" si="8"/>
        <v>6392</v>
      </c>
      <c r="G118" s="640">
        <f t="shared" si="12"/>
        <v>6392</v>
      </c>
      <c r="H118" s="640"/>
      <c r="I118" s="10">
        <v>20</v>
      </c>
      <c r="J118" s="33">
        <f t="shared" si="15"/>
        <v>147465</v>
      </c>
      <c r="K118" s="641">
        <f t="shared" si="9"/>
        <v>6405</v>
      </c>
      <c r="L118" s="641">
        <f t="shared" si="13"/>
        <v>6405</v>
      </c>
      <c r="M118" s="641"/>
    </row>
    <row r="119" spans="1:13" x14ac:dyDescent="0.2">
      <c r="A119" s="27">
        <v>21</v>
      </c>
      <c r="B119" s="1"/>
      <c r="C119" s="1">
        <v>2490</v>
      </c>
      <c r="D119" s="10">
        <v>21</v>
      </c>
      <c r="E119" s="33">
        <f t="shared" si="14"/>
        <v>153561</v>
      </c>
      <c r="F119" s="640">
        <f t="shared" si="8"/>
        <v>6392</v>
      </c>
      <c r="G119" s="640">
        <f t="shared" si="12"/>
        <v>6392</v>
      </c>
      <c r="H119" s="640"/>
      <c r="I119" s="10">
        <v>21</v>
      </c>
      <c r="J119" s="33">
        <f t="shared" si="15"/>
        <v>153870</v>
      </c>
      <c r="K119" s="641">
        <f t="shared" si="9"/>
        <v>6405</v>
      </c>
      <c r="L119" s="641">
        <f t="shared" si="13"/>
        <v>6405</v>
      </c>
      <c r="M119" s="641"/>
    </row>
    <row r="120" spans="1:13" x14ac:dyDescent="0.2">
      <c r="A120" s="27">
        <v>22</v>
      </c>
      <c r="B120" s="1"/>
      <c r="C120" s="1">
        <v>2595</v>
      </c>
      <c r="D120" s="10">
        <v>22</v>
      </c>
      <c r="E120" s="33">
        <f t="shared" si="14"/>
        <v>159953</v>
      </c>
      <c r="F120" s="640">
        <f t="shared" si="8"/>
        <v>6392</v>
      </c>
      <c r="G120" s="640">
        <f t="shared" si="12"/>
        <v>6392</v>
      </c>
      <c r="H120" s="640"/>
      <c r="I120" s="10">
        <v>22</v>
      </c>
      <c r="J120" s="33">
        <f t="shared" si="15"/>
        <v>160275</v>
      </c>
      <c r="K120" s="641">
        <f t="shared" si="9"/>
        <v>6405</v>
      </c>
      <c r="L120" s="641">
        <f t="shared" si="13"/>
        <v>6405</v>
      </c>
      <c r="M120" s="641"/>
    </row>
    <row r="121" spans="1:13" x14ac:dyDescent="0.2">
      <c r="A121" s="27">
        <v>23</v>
      </c>
      <c r="B121" s="1"/>
      <c r="C121" s="1">
        <v>2700</v>
      </c>
      <c r="D121" s="10">
        <v>23</v>
      </c>
      <c r="E121" s="33">
        <f t="shared" si="14"/>
        <v>166345</v>
      </c>
      <c r="F121" s="640">
        <f t="shared" si="8"/>
        <v>6392</v>
      </c>
      <c r="G121" s="640">
        <f t="shared" si="12"/>
        <v>6392</v>
      </c>
      <c r="H121" s="640"/>
      <c r="I121" s="10">
        <v>23</v>
      </c>
      <c r="J121" s="33">
        <f t="shared" si="15"/>
        <v>166680</v>
      </c>
      <c r="K121" s="641">
        <f t="shared" si="9"/>
        <v>6405</v>
      </c>
      <c r="L121" s="641">
        <f t="shared" si="13"/>
        <v>6405</v>
      </c>
      <c r="M121" s="641"/>
    </row>
    <row r="122" spans="1:13" x14ac:dyDescent="0.2">
      <c r="A122" s="27">
        <v>24</v>
      </c>
      <c r="B122" s="1"/>
      <c r="C122" s="1">
        <v>2805</v>
      </c>
      <c r="D122" s="10">
        <v>24</v>
      </c>
      <c r="E122" s="33">
        <f t="shared" si="14"/>
        <v>172737</v>
      </c>
      <c r="F122" s="640">
        <f t="shared" si="8"/>
        <v>6392</v>
      </c>
      <c r="G122" s="640">
        <f t="shared" si="12"/>
        <v>6392</v>
      </c>
      <c r="H122" s="640"/>
      <c r="I122" s="10">
        <v>24</v>
      </c>
      <c r="J122" s="33">
        <f t="shared" si="15"/>
        <v>173085</v>
      </c>
      <c r="K122" s="641">
        <f t="shared" si="9"/>
        <v>6405</v>
      </c>
      <c r="L122" s="641">
        <f t="shared" si="13"/>
        <v>6405</v>
      </c>
      <c r="M122" s="641"/>
    </row>
    <row r="123" spans="1:13" x14ac:dyDescent="0.2">
      <c r="A123" s="27">
        <v>25</v>
      </c>
      <c r="B123" s="1"/>
      <c r="C123" s="1">
        <v>2910</v>
      </c>
      <c r="D123" s="10">
        <v>25</v>
      </c>
      <c r="E123" s="33">
        <f t="shared" si="14"/>
        <v>179129</v>
      </c>
      <c r="F123" s="640">
        <f t="shared" si="8"/>
        <v>6392</v>
      </c>
      <c r="G123" s="640">
        <f t="shared" si="12"/>
        <v>6392</v>
      </c>
      <c r="H123" s="640"/>
      <c r="I123" s="10">
        <v>25</v>
      </c>
      <c r="J123" s="33">
        <f t="shared" si="15"/>
        <v>179490</v>
      </c>
      <c r="K123" s="641">
        <f t="shared" si="9"/>
        <v>6405</v>
      </c>
      <c r="L123" s="641">
        <f t="shared" si="13"/>
        <v>6405</v>
      </c>
      <c r="M123" s="641"/>
    </row>
    <row r="124" spans="1:13" x14ac:dyDescent="0.2">
      <c r="A124" s="27">
        <v>26</v>
      </c>
      <c r="B124" s="1"/>
      <c r="C124" s="1">
        <v>3015</v>
      </c>
      <c r="D124" s="10">
        <v>26</v>
      </c>
      <c r="E124" s="33">
        <f t="shared" si="14"/>
        <v>185521</v>
      </c>
      <c r="F124" s="640">
        <f t="shared" si="8"/>
        <v>6392</v>
      </c>
      <c r="G124" s="640">
        <f t="shared" si="12"/>
        <v>6392</v>
      </c>
      <c r="H124" s="640"/>
      <c r="I124" s="10">
        <v>26</v>
      </c>
      <c r="J124" s="33">
        <f t="shared" si="15"/>
        <v>185895</v>
      </c>
      <c r="K124" s="641">
        <f t="shared" si="9"/>
        <v>6405</v>
      </c>
      <c r="L124" s="641">
        <f t="shared" si="13"/>
        <v>6405</v>
      </c>
      <c r="M124" s="641"/>
    </row>
    <row r="125" spans="1:13" x14ac:dyDescent="0.2">
      <c r="A125" s="27">
        <v>27</v>
      </c>
      <c r="B125" s="1"/>
      <c r="C125" s="1">
        <v>3120</v>
      </c>
      <c r="D125" s="10">
        <v>27</v>
      </c>
      <c r="E125" s="33">
        <f t="shared" si="14"/>
        <v>191913</v>
      </c>
      <c r="F125" s="640">
        <f t="shared" si="8"/>
        <v>6392</v>
      </c>
      <c r="G125" s="640">
        <f t="shared" si="12"/>
        <v>6392</v>
      </c>
      <c r="H125" s="640"/>
      <c r="I125" s="10">
        <v>27</v>
      </c>
      <c r="J125" s="33">
        <f t="shared" si="15"/>
        <v>192300</v>
      </c>
      <c r="K125" s="641">
        <f t="shared" si="9"/>
        <v>6405</v>
      </c>
      <c r="L125" s="641">
        <f t="shared" si="13"/>
        <v>6405</v>
      </c>
      <c r="M125" s="641"/>
    </row>
    <row r="126" spans="1:13" x14ac:dyDescent="0.2">
      <c r="A126" s="27">
        <v>28</v>
      </c>
      <c r="B126" s="1"/>
      <c r="C126" s="1">
        <v>3225</v>
      </c>
      <c r="D126" s="10">
        <v>28</v>
      </c>
      <c r="E126" s="33">
        <f t="shared" si="14"/>
        <v>198305</v>
      </c>
      <c r="F126" s="640">
        <f t="shared" si="8"/>
        <v>6392</v>
      </c>
      <c r="G126" s="640">
        <f t="shared" si="12"/>
        <v>6392</v>
      </c>
      <c r="H126" s="640"/>
      <c r="I126" s="10">
        <v>28</v>
      </c>
      <c r="J126" s="33">
        <f t="shared" si="15"/>
        <v>198705</v>
      </c>
      <c r="K126" s="641">
        <f t="shared" si="9"/>
        <v>6405</v>
      </c>
      <c r="L126" s="641">
        <f t="shared" si="13"/>
        <v>6405</v>
      </c>
      <c r="M126" s="641"/>
    </row>
    <row r="127" spans="1:13" x14ac:dyDescent="0.2">
      <c r="A127" s="27">
        <v>29</v>
      </c>
      <c r="B127" s="1"/>
      <c r="C127" s="1">
        <v>3330</v>
      </c>
      <c r="D127" s="10">
        <v>29</v>
      </c>
      <c r="E127" s="33">
        <f t="shared" si="14"/>
        <v>204697</v>
      </c>
      <c r="F127" s="640">
        <f t="shared" si="8"/>
        <v>6392</v>
      </c>
      <c r="G127" s="640">
        <f t="shared" si="12"/>
        <v>6392</v>
      </c>
      <c r="H127" s="640"/>
      <c r="I127" s="10">
        <v>29</v>
      </c>
      <c r="J127" s="33">
        <f t="shared" si="15"/>
        <v>205110</v>
      </c>
      <c r="K127" s="641">
        <f t="shared" si="9"/>
        <v>6405</v>
      </c>
      <c r="L127" s="641">
        <f t="shared" si="13"/>
        <v>6405</v>
      </c>
      <c r="M127" s="641"/>
    </row>
    <row r="128" spans="1:13" x14ac:dyDescent="0.2">
      <c r="A128" s="27">
        <v>30</v>
      </c>
      <c r="B128" s="1"/>
      <c r="C128" s="1">
        <v>3435</v>
      </c>
      <c r="D128" s="10">
        <v>30</v>
      </c>
      <c r="E128" s="33">
        <f t="shared" si="14"/>
        <v>211089</v>
      </c>
      <c r="F128" s="640">
        <f t="shared" si="8"/>
        <v>6392</v>
      </c>
      <c r="G128" s="640">
        <f t="shared" si="12"/>
        <v>6392</v>
      </c>
      <c r="H128" s="640"/>
      <c r="I128" s="10">
        <v>30</v>
      </c>
      <c r="J128" s="33">
        <f t="shared" si="15"/>
        <v>211515</v>
      </c>
      <c r="K128" s="641">
        <f t="shared" si="9"/>
        <v>6405</v>
      </c>
      <c r="L128" s="641">
        <f t="shared" si="13"/>
        <v>6405</v>
      </c>
      <c r="M128" s="641"/>
    </row>
    <row r="129" spans="1:13" x14ac:dyDescent="0.2">
      <c r="A129" s="27">
        <v>31</v>
      </c>
      <c r="B129" s="1"/>
      <c r="C129" s="1">
        <v>3540</v>
      </c>
      <c r="D129" s="10">
        <v>31</v>
      </c>
      <c r="E129" s="33">
        <f t="shared" si="14"/>
        <v>217481</v>
      </c>
      <c r="F129" s="640">
        <f t="shared" si="8"/>
        <v>6392</v>
      </c>
      <c r="G129" s="640">
        <f t="shared" si="12"/>
        <v>6392</v>
      </c>
      <c r="H129" s="640"/>
      <c r="I129" s="10">
        <v>31</v>
      </c>
      <c r="J129" s="33">
        <f t="shared" si="15"/>
        <v>217920</v>
      </c>
      <c r="K129" s="641">
        <f t="shared" si="9"/>
        <v>6405</v>
      </c>
      <c r="L129" s="641">
        <f t="shared" si="13"/>
        <v>6405</v>
      </c>
      <c r="M129" s="641"/>
    </row>
    <row r="130" spans="1:13" x14ac:dyDescent="0.2">
      <c r="A130" s="27">
        <v>32</v>
      </c>
      <c r="B130" s="1"/>
      <c r="C130" s="1">
        <v>3645</v>
      </c>
      <c r="D130" s="10">
        <v>32</v>
      </c>
      <c r="E130" s="33">
        <f t="shared" si="14"/>
        <v>223873</v>
      </c>
      <c r="F130" s="640">
        <f t="shared" si="8"/>
        <v>6392</v>
      </c>
      <c r="G130" s="640">
        <f t="shared" si="12"/>
        <v>6392</v>
      </c>
      <c r="H130" s="640"/>
      <c r="I130" s="10">
        <v>32</v>
      </c>
      <c r="J130" s="33">
        <f t="shared" si="15"/>
        <v>224325</v>
      </c>
      <c r="K130" s="641">
        <f t="shared" si="9"/>
        <v>6405</v>
      </c>
      <c r="L130" s="641">
        <f t="shared" si="13"/>
        <v>6405</v>
      </c>
      <c r="M130" s="641"/>
    </row>
    <row r="131" spans="1:13" x14ac:dyDescent="0.2">
      <c r="A131" s="27">
        <v>33</v>
      </c>
      <c r="B131" s="1"/>
      <c r="C131" s="1">
        <v>3750</v>
      </c>
      <c r="D131" s="10">
        <v>33</v>
      </c>
      <c r="E131" s="33">
        <f t="shared" si="14"/>
        <v>230265</v>
      </c>
      <c r="F131" s="640">
        <f t="shared" si="8"/>
        <v>6392</v>
      </c>
      <c r="G131" s="640">
        <f t="shared" si="12"/>
        <v>6392</v>
      </c>
      <c r="H131" s="640"/>
      <c r="I131" s="10">
        <v>33</v>
      </c>
      <c r="J131" s="33">
        <f t="shared" si="15"/>
        <v>230730</v>
      </c>
      <c r="K131" s="641">
        <f t="shared" si="9"/>
        <v>6405</v>
      </c>
      <c r="L131" s="641">
        <f t="shared" si="13"/>
        <v>6405</v>
      </c>
      <c r="M131" s="641"/>
    </row>
    <row r="132" spans="1:13" x14ac:dyDescent="0.2">
      <c r="A132" s="27">
        <v>34</v>
      </c>
      <c r="B132" s="1"/>
      <c r="C132" s="1">
        <v>3855</v>
      </c>
      <c r="D132" s="10">
        <v>34</v>
      </c>
      <c r="E132" s="33">
        <f t="shared" si="14"/>
        <v>236657</v>
      </c>
      <c r="F132" s="640">
        <f t="shared" si="8"/>
        <v>6392</v>
      </c>
      <c r="G132" s="640">
        <f t="shared" si="12"/>
        <v>6392</v>
      </c>
      <c r="H132" s="640"/>
      <c r="I132" s="10">
        <v>34</v>
      </c>
      <c r="J132" s="33">
        <f t="shared" si="15"/>
        <v>237135</v>
      </c>
      <c r="K132" s="641">
        <f t="shared" si="9"/>
        <v>6405</v>
      </c>
      <c r="L132" s="641">
        <f t="shared" si="13"/>
        <v>6405</v>
      </c>
      <c r="M132" s="641"/>
    </row>
    <row r="133" spans="1:13" x14ac:dyDescent="0.2">
      <c r="A133" s="27">
        <v>35</v>
      </c>
      <c r="B133" s="1"/>
      <c r="C133" s="1">
        <v>3960</v>
      </c>
      <c r="D133" s="10">
        <v>35</v>
      </c>
      <c r="E133" s="33">
        <f t="shared" si="14"/>
        <v>243049</v>
      </c>
      <c r="F133" s="640">
        <f t="shared" si="8"/>
        <v>6392</v>
      </c>
      <c r="G133" s="640">
        <f t="shared" si="12"/>
        <v>6392</v>
      </c>
      <c r="H133" s="640"/>
      <c r="I133" s="10">
        <v>35</v>
      </c>
      <c r="J133" s="33">
        <f t="shared" si="15"/>
        <v>243540</v>
      </c>
      <c r="K133" s="641">
        <f t="shared" si="9"/>
        <v>6405</v>
      </c>
      <c r="L133" s="641">
        <f t="shared" si="13"/>
        <v>6405</v>
      </c>
      <c r="M133" s="641"/>
    </row>
    <row r="134" spans="1:13" x14ac:dyDescent="0.2">
      <c r="A134" s="27">
        <f>+A133+1</f>
        <v>36</v>
      </c>
      <c r="B134" s="1"/>
      <c r="C134" s="1">
        <f t="shared" ref="C134:C148" si="16">+C133+105</f>
        <v>4065</v>
      </c>
      <c r="D134" s="10">
        <v>36</v>
      </c>
      <c r="E134" s="33">
        <f t="shared" si="14"/>
        <v>249441</v>
      </c>
      <c r="F134" s="640">
        <f t="shared" si="8"/>
        <v>6392</v>
      </c>
      <c r="G134" s="640">
        <f t="shared" si="12"/>
        <v>6392</v>
      </c>
      <c r="H134" s="640"/>
      <c r="I134" s="10">
        <v>36</v>
      </c>
      <c r="J134" s="33">
        <f t="shared" si="15"/>
        <v>249945</v>
      </c>
      <c r="K134" s="641">
        <f t="shared" si="9"/>
        <v>6405</v>
      </c>
      <c r="L134" s="641">
        <f t="shared" si="13"/>
        <v>6405</v>
      </c>
      <c r="M134" s="641"/>
    </row>
    <row r="135" spans="1:13" x14ac:dyDescent="0.2">
      <c r="A135" s="27">
        <f>+A134+1</f>
        <v>37</v>
      </c>
      <c r="B135" s="1"/>
      <c r="C135" s="1">
        <f t="shared" si="16"/>
        <v>4170</v>
      </c>
      <c r="D135" s="10">
        <v>37</v>
      </c>
      <c r="E135" s="33">
        <f t="shared" si="14"/>
        <v>255833</v>
      </c>
      <c r="F135" s="640">
        <f t="shared" si="8"/>
        <v>6392</v>
      </c>
      <c r="G135" s="640">
        <f t="shared" si="12"/>
        <v>6392</v>
      </c>
      <c r="H135" s="640"/>
      <c r="I135" s="10">
        <v>37</v>
      </c>
      <c r="J135" s="33">
        <f t="shared" si="15"/>
        <v>256350</v>
      </c>
      <c r="K135" s="641">
        <f t="shared" si="9"/>
        <v>6405</v>
      </c>
      <c r="L135" s="641">
        <f t="shared" si="13"/>
        <v>6405</v>
      </c>
      <c r="M135" s="641"/>
    </row>
    <row r="136" spans="1:13" x14ac:dyDescent="0.2">
      <c r="A136" s="27">
        <f>+A135+1</f>
        <v>38</v>
      </c>
      <c r="B136" s="1"/>
      <c r="C136" s="1">
        <f t="shared" si="16"/>
        <v>4275</v>
      </c>
      <c r="D136" s="10">
        <v>38</v>
      </c>
      <c r="E136" s="33">
        <f t="shared" si="14"/>
        <v>262225</v>
      </c>
      <c r="F136" s="640">
        <f t="shared" si="8"/>
        <v>6392</v>
      </c>
      <c r="G136" s="640">
        <f t="shared" si="12"/>
        <v>6392</v>
      </c>
      <c r="H136" s="640"/>
      <c r="I136" s="10">
        <v>38</v>
      </c>
      <c r="J136" s="33">
        <f t="shared" si="15"/>
        <v>262755</v>
      </c>
      <c r="K136" s="641">
        <f t="shared" si="9"/>
        <v>6405</v>
      </c>
      <c r="L136" s="641">
        <f t="shared" si="13"/>
        <v>6405</v>
      </c>
      <c r="M136" s="641"/>
    </row>
    <row r="137" spans="1:13" x14ac:dyDescent="0.2">
      <c r="A137" s="27">
        <f>+A136+1</f>
        <v>39</v>
      </c>
      <c r="B137" s="1"/>
      <c r="C137" s="1">
        <f t="shared" si="16"/>
        <v>4380</v>
      </c>
      <c r="D137" s="10">
        <v>39</v>
      </c>
      <c r="E137" s="33">
        <f t="shared" si="14"/>
        <v>268617</v>
      </c>
      <c r="F137" s="640">
        <f t="shared" si="8"/>
        <v>6392</v>
      </c>
      <c r="G137" s="640">
        <f t="shared" si="12"/>
        <v>6392</v>
      </c>
      <c r="H137" s="640"/>
      <c r="I137" s="10">
        <v>39</v>
      </c>
      <c r="J137" s="33">
        <f t="shared" si="15"/>
        <v>269160</v>
      </c>
      <c r="K137" s="641">
        <f t="shared" si="9"/>
        <v>6405</v>
      </c>
      <c r="L137" s="641">
        <f t="shared" si="13"/>
        <v>6405</v>
      </c>
      <c r="M137" s="641"/>
    </row>
    <row r="138" spans="1:13" x14ac:dyDescent="0.2">
      <c r="A138" s="27">
        <f>+A137+1</f>
        <v>40</v>
      </c>
      <c r="B138" s="1"/>
      <c r="C138" s="1">
        <f t="shared" si="16"/>
        <v>4485</v>
      </c>
      <c r="D138" s="10">
        <v>40</v>
      </c>
      <c r="E138" s="33">
        <f t="shared" si="14"/>
        <v>275009</v>
      </c>
      <c r="F138" s="640">
        <f t="shared" si="8"/>
        <v>6392</v>
      </c>
      <c r="G138" s="640">
        <f t="shared" si="12"/>
        <v>6392</v>
      </c>
      <c r="H138" s="640"/>
      <c r="I138" s="10">
        <v>40</v>
      </c>
      <c r="J138" s="33">
        <f t="shared" si="15"/>
        <v>275565</v>
      </c>
      <c r="K138" s="641">
        <f t="shared" si="9"/>
        <v>6405</v>
      </c>
      <c r="L138" s="641">
        <f t="shared" si="13"/>
        <v>6405</v>
      </c>
      <c r="M138" s="641"/>
    </row>
    <row r="139" spans="1:13" x14ac:dyDescent="0.2">
      <c r="A139" s="27">
        <v>41</v>
      </c>
      <c r="B139" s="1"/>
      <c r="C139" s="1">
        <f t="shared" si="16"/>
        <v>4590</v>
      </c>
      <c r="D139" s="10">
        <v>41</v>
      </c>
      <c r="E139" s="33">
        <f t="shared" si="14"/>
        <v>281401</v>
      </c>
      <c r="F139" s="640">
        <f t="shared" si="8"/>
        <v>6392</v>
      </c>
      <c r="G139" s="640">
        <f t="shared" si="12"/>
        <v>6392</v>
      </c>
      <c r="H139" s="640"/>
      <c r="I139" s="10">
        <v>41</v>
      </c>
      <c r="J139" s="33">
        <f t="shared" si="15"/>
        <v>281970</v>
      </c>
      <c r="K139" s="641">
        <f t="shared" si="9"/>
        <v>6405</v>
      </c>
      <c r="L139" s="641">
        <f t="shared" si="13"/>
        <v>6405</v>
      </c>
      <c r="M139" s="641"/>
    </row>
    <row r="140" spans="1:13" x14ac:dyDescent="0.2">
      <c r="A140" s="27">
        <v>42</v>
      </c>
      <c r="B140" s="1"/>
      <c r="C140" s="1">
        <f t="shared" si="16"/>
        <v>4695</v>
      </c>
      <c r="D140" s="10">
        <v>42</v>
      </c>
      <c r="E140" s="33">
        <f t="shared" si="14"/>
        <v>287793</v>
      </c>
      <c r="F140" s="640">
        <f t="shared" si="8"/>
        <v>6392</v>
      </c>
      <c r="G140" s="640">
        <f t="shared" si="12"/>
        <v>6392</v>
      </c>
      <c r="H140" s="640"/>
      <c r="I140" s="10">
        <v>42</v>
      </c>
      <c r="J140" s="33">
        <f t="shared" si="15"/>
        <v>288375</v>
      </c>
      <c r="K140" s="641">
        <f t="shared" si="9"/>
        <v>6405</v>
      </c>
      <c r="L140" s="641">
        <f t="shared" si="13"/>
        <v>6405</v>
      </c>
      <c r="M140" s="641"/>
    </row>
    <row r="141" spans="1:13" x14ac:dyDescent="0.2">
      <c r="A141" s="27">
        <v>43</v>
      </c>
      <c r="B141" s="1"/>
      <c r="C141" s="1">
        <f t="shared" si="16"/>
        <v>4800</v>
      </c>
      <c r="D141" s="10">
        <v>43</v>
      </c>
      <c r="E141" s="33">
        <f t="shared" si="14"/>
        <v>294185</v>
      </c>
      <c r="F141" s="640">
        <f t="shared" si="8"/>
        <v>6392</v>
      </c>
      <c r="G141" s="640">
        <f t="shared" si="12"/>
        <v>6392</v>
      </c>
      <c r="H141" s="640"/>
      <c r="I141" s="10">
        <v>43</v>
      </c>
      <c r="J141" s="33">
        <f t="shared" si="15"/>
        <v>294780</v>
      </c>
      <c r="K141" s="641">
        <f t="shared" si="9"/>
        <v>6405</v>
      </c>
      <c r="L141" s="641">
        <f t="shared" si="13"/>
        <v>6405</v>
      </c>
      <c r="M141" s="641"/>
    </row>
    <row r="142" spans="1:13" x14ac:dyDescent="0.2">
      <c r="A142" s="27">
        <v>44</v>
      </c>
      <c r="B142" s="1"/>
      <c r="C142" s="1">
        <f t="shared" si="16"/>
        <v>4905</v>
      </c>
      <c r="D142" s="10">
        <v>44</v>
      </c>
      <c r="E142" s="33">
        <f t="shared" si="14"/>
        <v>300577</v>
      </c>
      <c r="F142" s="640">
        <f t="shared" si="8"/>
        <v>6392</v>
      </c>
      <c r="G142" s="640">
        <f t="shared" si="12"/>
        <v>6392</v>
      </c>
      <c r="H142" s="640"/>
      <c r="I142" s="10">
        <v>44</v>
      </c>
      <c r="J142" s="33">
        <f t="shared" si="15"/>
        <v>301185</v>
      </c>
      <c r="K142" s="641">
        <f t="shared" si="9"/>
        <v>6405</v>
      </c>
      <c r="L142" s="641">
        <f t="shared" si="13"/>
        <v>6405</v>
      </c>
      <c r="M142" s="641"/>
    </row>
    <row r="143" spans="1:13" x14ac:dyDescent="0.2">
      <c r="A143" s="27">
        <v>45</v>
      </c>
      <c r="B143" s="1"/>
      <c r="C143" s="1">
        <f t="shared" si="16"/>
        <v>5010</v>
      </c>
      <c r="D143" s="10">
        <v>45</v>
      </c>
      <c r="E143" s="33">
        <f t="shared" si="14"/>
        <v>306969</v>
      </c>
      <c r="F143" s="640">
        <f t="shared" si="8"/>
        <v>6392</v>
      </c>
      <c r="G143" s="640">
        <f t="shared" si="12"/>
        <v>6392</v>
      </c>
      <c r="H143" s="640"/>
      <c r="I143" s="10">
        <v>45</v>
      </c>
      <c r="J143" s="33">
        <f t="shared" si="15"/>
        <v>307590</v>
      </c>
      <c r="K143" s="641">
        <f t="shared" si="9"/>
        <v>6405</v>
      </c>
      <c r="L143" s="641">
        <f t="shared" si="13"/>
        <v>6405</v>
      </c>
      <c r="M143" s="641"/>
    </row>
    <row r="144" spans="1:13" x14ac:dyDescent="0.2">
      <c r="A144" s="27">
        <v>46</v>
      </c>
      <c r="B144" s="1"/>
      <c r="C144" s="1">
        <f t="shared" si="16"/>
        <v>5115</v>
      </c>
      <c r="D144" s="10">
        <v>46</v>
      </c>
      <c r="E144" s="33">
        <f t="shared" si="14"/>
        <v>313361</v>
      </c>
      <c r="F144" s="640">
        <f t="shared" si="8"/>
        <v>6392</v>
      </c>
      <c r="G144" s="640">
        <f t="shared" si="12"/>
        <v>6392</v>
      </c>
      <c r="H144" s="640"/>
      <c r="I144" s="10">
        <v>46</v>
      </c>
      <c r="J144" s="33">
        <f t="shared" si="15"/>
        <v>313995</v>
      </c>
      <c r="K144" s="641">
        <f t="shared" si="9"/>
        <v>6405</v>
      </c>
      <c r="L144" s="641">
        <f t="shared" si="13"/>
        <v>6405</v>
      </c>
      <c r="M144" s="641"/>
    </row>
    <row r="145" spans="1:13" x14ac:dyDescent="0.2">
      <c r="A145" s="27">
        <v>47</v>
      </c>
      <c r="B145" s="1"/>
      <c r="C145" s="1">
        <f t="shared" si="16"/>
        <v>5220</v>
      </c>
      <c r="D145" s="10">
        <v>47</v>
      </c>
      <c r="E145" s="33">
        <f t="shared" si="14"/>
        <v>319753</v>
      </c>
      <c r="F145" s="640">
        <f t="shared" si="8"/>
        <v>6392</v>
      </c>
      <c r="G145" s="640">
        <f t="shared" si="12"/>
        <v>6392</v>
      </c>
      <c r="H145" s="640"/>
      <c r="I145" s="10">
        <v>47</v>
      </c>
      <c r="J145" s="33">
        <f t="shared" si="15"/>
        <v>320400</v>
      </c>
      <c r="K145" s="641">
        <f t="shared" si="9"/>
        <v>6405</v>
      </c>
      <c r="L145" s="641">
        <f t="shared" si="13"/>
        <v>6405</v>
      </c>
      <c r="M145" s="641"/>
    </row>
    <row r="146" spans="1:13" x14ac:dyDescent="0.2">
      <c r="A146" s="27">
        <v>48</v>
      </c>
      <c r="B146" s="1"/>
      <c r="C146" s="1">
        <f t="shared" si="16"/>
        <v>5325</v>
      </c>
      <c r="D146" s="10">
        <v>48</v>
      </c>
      <c r="E146" s="33">
        <f t="shared" si="14"/>
        <v>326145</v>
      </c>
      <c r="F146" s="640">
        <f t="shared" si="8"/>
        <v>6392</v>
      </c>
      <c r="G146" s="640">
        <f t="shared" si="12"/>
        <v>6392</v>
      </c>
      <c r="H146" s="640"/>
      <c r="I146" s="10">
        <v>48</v>
      </c>
      <c r="J146" s="33">
        <f t="shared" si="15"/>
        <v>326805</v>
      </c>
      <c r="K146" s="641">
        <f t="shared" si="9"/>
        <v>6405</v>
      </c>
      <c r="L146" s="641">
        <f t="shared" si="13"/>
        <v>6405</v>
      </c>
      <c r="M146" s="641"/>
    </row>
    <row r="147" spans="1:13" x14ac:dyDescent="0.2">
      <c r="A147" s="27">
        <v>49</v>
      </c>
      <c r="B147" s="1"/>
      <c r="C147" s="1">
        <f t="shared" si="16"/>
        <v>5430</v>
      </c>
      <c r="D147" s="10">
        <v>49</v>
      </c>
      <c r="E147" s="33">
        <f t="shared" si="14"/>
        <v>332537</v>
      </c>
      <c r="F147" s="640">
        <f t="shared" si="8"/>
        <v>6392</v>
      </c>
      <c r="G147" s="640">
        <f t="shared" si="12"/>
        <v>6392</v>
      </c>
      <c r="H147" s="640"/>
      <c r="I147" s="10">
        <v>49</v>
      </c>
      <c r="J147" s="33">
        <f t="shared" si="15"/>
        <v>333210</v>
      </c>
      <c r="K147" s="641">
        <f t="shared" si="9"/>
        <v>6405</v>
      </c>
      <c r="L147" s="641">
        <f t="shared" si="13"/>
        <v>6405</v>
      </c>
      <c r="M147" s="641"/>
    </row>
    <row r="148" spans="1:13" x14ac:dyDescent="0.2">
      <c r="A148" s="27">
        <v>50</v>
      </c>
      <c r="B148" s="1"/>
      <c r="C148" s="1">
        <f t="shared" si="16"/>
        <v>5535</v>
      </c>
      <c r="D148" s="10">
        <v>50</v>
      </c>
      <c r="E148" s="33">
        <f t="shared" si="14"/>
        <v>338929</v>
      </c>
      <c r="F148" s="640">
        <f t="shared" si="8"/>
        <v>6392</v>
      </c>
      <c r="G148" s="640">
        <f t="shared" si="12"/>
        <v>6392</v>
      </c>
      <c r="H148" s="640"/>
      <c r="I148" s="10">
        <v>50</v>
      </c>
      <c r="J148" s="33">
        <f t="shared" si="15"/>
        <v>339615</v>
      </c>
      <c r="K148" s="641">
        <f t="shared" si="9"/>
        <v>6405</v>
      </c>
      <c r="L148" s="641">
        <f t="shared" si="13"/>
        <v>6405</v>
      </c>
      <c r="M148" s="641"/>
    </row>
    <row r="150" spans="1:13" s="1" customFormat="1" x14ac:dyDescent="0.2">
      <c r="A150" s="816"/>
      <c r="C150" s="12"/>
      <c r="D150" s="13"/>
      <c r="E150" s="13"/>
      <c r="F150" s="13"/>
      <c r="G150" s="14"/>
    </row>
    <row r="151" spans="1:13" s="1" customFormat="1" x14ac:dyDescent="0.2">
      <c r="A151" s="816"/>
      <c r="C151" s="15"/>
      <c r="D151" s="12"/>
      <c r="E151" s="12"/>
      <c r="F151" s="12"/>
      <c r="G151" s="12"/>
    </row>
    <row r="152" spans="1:13" s="1" customFormat="1" x14ac:dyDescent="0.2">
      <c r="A152" s="816"/>
      <c r="C152" s="15"/>
      <c r="D152" s="15"/>
      <c r="E152" s="15"/>
      <c r="F152" s="15"/>
      <c r="G152" s="15"/>
    </row>
    <row r="153" spans="1:13" s="1" customFormat="1" x14ac:dyDescent="0.2">
      <c r="A153" s="816"/>
      <c r="C153" s="15"/>
      <c r="D153" s="15"/>
      <c r="E153" s="15"/>
      <c r="F153" s="15"/>
      <c r="G153" s="15"/>
    </row>
    <row r="154" spans="1:13" s="1" customFormat="1" x14ac:dyDescent="0.2">
      <c r="A154" s="816"/>
      <c r="C154" s="16"/>
      <c r="D154" s="16"/>
      <c r="E154" s="16"/>
      <c r="F154" s="16"/>
      <c r="G154" s="16"/>
    </row>
    <row r="155" spans="1:13" s="1" customFormat="1" x14ac:dyDescent="0.2">
      <c r="A155" s="816"/>
      <c r="C155" s="16"/>
      <c r="D155" s="16"/>
      <c r="E155" s="16"/>
      <c r="F155" s="16"/>
      <c r="G155" s="16"/>
    </row>
    <row r="156" spans="1:13" s="1" customFormat="1" x14ac:dyDescent="0.2">
      <c r="A156" s="816"/>
      <c r="C156" s="16"/>
      <c r="D156" s="16"/>
      <c r="E156" s="16"/>
      <c r="F156" s="16"/>
      <c r="G156" s="16"/>
    </row>
    <row r="157" spans="1:13" s="1" customFormat="1" x14ac:dyDescent="0.2">
      <c r="A157" s="816"/>
      <c r="C157" s="16"/>
      <c r="D157" s="16"/>
      <c r="E157" s="16"/>
      <c r="F157" s="16"/>
      <c r="G157" s="16"/>
    </row>
    <row r="158" spans="1:13" s="1" customFormat="1" x14ac:dyDescent="0.2">
      <c r="A158" s="816"/>
      <c r="C158" s="16"/>
      <c r="D158" s="16"/>
      <c r="E158" s="16"/>
      <c r="F158" s="16"/>
      <c r="G158" s="16"/>
    </row>
    <row r="159" spans="1:13" s="1" customFormat="1" x14ac:dyDescent="0.2">
      <c r="A159" s="816"/>
      <c r="C159" s="16"/>
      <c r="D159" s="16"/>
      <c r="E159" s="16"/>
      <c r="F159" s="16"/>
      <c r="G159" s="16"/>
    </row>
    <row r="160" spans="1:13" s="1" customFormat="1" x14ac:dyDescent="0.2">
      <c r="A160" s="817"/>
      <c r="C160" s="16"/>
      <c r="D160" s="16"/>
      <c r="E160" s="16"/>
      <c r="F160" s="16"/>
      <c r="G160" s="16"/>
    </row>
    <row r="161" spans="1:7" s="1" customFormat="1" x14ac:dyDescent="0.2">
      <c r="A161" s="817"/>
      <c r="C161" s="16"/>
      <c r="D161" s="16"/>
      <c r="E161" s="16"/>
      <c r="F161" s="16"/>
      <c r="G161" s="16"/>
    </row>
    <row r="162" spans="1:7" s="1" customFormat="1" x14ac:dyDescent="0.2">
      <c r="A162" s="817"/>
      <c r="C162" s="16"/>
      <c r="D162" s="16"/>
      <c r="E162" s="16"/>
      <c r="F162" s="16"/>
      <c r="G162" s="16"/>
    </row>
    <row r="163" spans="1:7" s="1" customFormat="1" x14ac:dyDescent="0.2">
      <c r="A163" s="816"/>
      <c r="C163" s="16"/>
      <c r="D163" s="16"/>
      <c r="E163" s="16"/>
      <c r="F163" s="16"/>
      <c r="G163" s="16"/>
    </row>
    <row r="164" spans="1:7" s="1" customFormat="1" x14ac:dyDescent="0.2">
      <c r="A164" s="816"/>
      <c r="C164" s="16"/>
      <c r="D164" s="16"/>
      <c r="E164" s="16"/>
      <c r="F164" s="16"/>
      <c r="G164" s="16"/>
    </row>
    <row r="165" spans="1:7" s="1" customFormat="1" x14ac:dyDescent="0.2">
      <c r="A165" s="816"/>
      <c r="C165" s="16"/>
      <c r="D165" s="16"/>
      <c r="E165" s="16"/>
      <c r="F165" s="16"/>
      <c r="G165" s="16"/>
    </row>
    <row r="166" spans="1:7" s="1" customFormat="1" x14ac:dyDescent="0.2">
      <c r="A166" s="816"/>
      <c r="C166" s="16"/>
      <c r="D166" s="16"/>
      <c r="E166" s="16"/>
      <c r="F166" s="16"/>
      <c r="G166" s="16"/>
    </row>
    <row r="167" spans="1:7" s="1" customFormat="1" x14ac:dyDescent="0.2">
      <c r="A167" s="27"/>
    </row>
    <row r="168" spans="1:7" s="1" customFormat="1" x14ac:dyDescent="0.2">
      <c r="A168" s="27"/>
    </row>
    <row r="169" spans="1:7" s="1" customFormat="1" x14ac:dyDescent="0.2">
      <c r="A169" s="689"/>
    </row>
    <row r="170" spans="1:7" s="1" customFormat="1" x14ac:dyDescent="0.2">
      <c r="A170" s="818"/>
      <c r="C170" s="16"/>
      <c r="D170" s="17"/>
      <c r="E170" s="17"/>
      <c r="F170" s="17"/>
      <c r="G170" s="14"/>
    </row>
    <row r="171" spans="1:7" s="1" customFormat="1" x14ac:dyDescent="0.2">
      <c r="A171" s="818"/>
      <c r="C171" s="18"/>
      <c r="D171" s="16"/>
      <c r="E171" s="16"/>
      <c r="F171" s="16"/>
      <c r="G171" s="16"/>
    </row>
    <row r="172" spans="1:7" s="1" customFormat="1" x14ac:dyDescent="0.2">
      <c r="A172" s="816"/>
      <c r="C172" s="15"/>
      <c r="D172" s="15"/>
      <c r="E172" s="15"/>
      <c r="F172" s="15"/>
      <c r="G172" s="15"/>
    </row>
    <row r="173" spans="1:7" s="1" customFormat="1" x14ac:dyDescent="0.2">
      <c r="A173" s="816"/>
      <c r="C173" s="15"/>
      <c r="D173" s="15"/>
      <c r="E173" s="15"/>
      <c r="F173" s="15"/>
      <c r="G173" s="15"/>
    </row>
    <row r="174" spans="1:7" s="1" customFormat="1" x14ac:dyDescent="0.2">
      <c r="A174" s="818"/>
      <c r="C174" s="16"/>
      <c r="D174" s="16"/>
      <c r="E174" s="16"/>
      <c r="F174" s="16"/>
      <c r="G174" s="16"/>
    </row>
    <row r="175" spans="1:7" s="1" customFormat="1" x14ac:dyDescent="0.2">
      <c r="A175" s="818"/>
      <c r="C175" s="16"/>
      <c r="D175" s="16"/>
      <c r="E175" s="16"/>
      <c r="F175" s="16"/>
      <c r="G175" s="16"/>
    </row>
    <row r="176" spans="1:7" s="1" customFormat="1" x14ac:dyDescent="0.2">
      <c r="A176" s="818"/>
      <c r="C176" s="16"/>
      <c r="D176" s="16"/>
      <c r="E176" s="16"/>
      <c r="F176" s="16"/>
      <c r="G176" s="16"/>
    </row>
    <row r="177" spans="1:7" s="1" customFormat="1" x14ac:dyDescent="0.2">
      <c r="A177" s="818"/>
      <c r="C177" s="16"/>
      <c r="D177" s="16"/>
      <c r="E177" s="16"/>
      <c r="F177" s="16"/>
      <c r="G177" s="16"/>
    </row>
    <row r="178" spans="1:7" s="1" customFormat="1" x14ac:dyDescent="0.2">
      <c r="A178" s="818"/>
      <c r="C178" s="16"/>
      <c r="D178" s="16"/>
      <c r="E178" s="16"/>
      <c r="F178" s="16"/>
      <c r="G178" s="16"/>
    </row>
    <row r="179" spans="1:7" s="1" customFormat="1" x14ac:dyDescent="0.2">
      <c r="A179" s="818"/>
      <c r="C179" s="16"/>
      <c r="D179" s="16"/>
      <c r="E179" s="16"/>
      <c r="F179" s="16"/>
      <c r="G179" s="16"/>
    </row>
    <row r="180" spans="1:7" s="1" customFormat="1" x14ac:dyDescent="0.2">
      <c r="A180" s="817"/>
      <c r="C180" s="16"/>
      <c r="D180" s="16"/>
      <c r="E180" s="16"/>
      <c r="F180" s="16"/>
      <c r="G180" s="16"/>
    </row>
    <row r="181" spans="1:7" s="1" customFormat="1" x14ac:dyDescent="0.2">
      <c r="A181" s="817"/>
      <c r="C181" s="16"/>
      <c r="D181" s="16"/>
      <c r="E181" s="16"/>
      <c r="F181" s="16"/>
      <c r="G181" s="16"/>
    </row>
    <row r="182" spans="1:7" s="1" customFormat="1" x14ac:dyDescent="0.2">
      <c r="A182" s="817"/>
      <c r="C182" s="16"/>
      <c r="D182" s="16"/>
      <c r="E182" s="16"/>
      <c r="F182" s="16"/>
      <c r="G182" s="16"/>
    </row>
    <row r="183" spans="1:7" s="1" customFormat="1" x14ac:dyDescent="0.2">
      <c r="A183" s="818"/>
      <c r="C183" s="16"/>
      <c r="D183" s="16"/>
      <c r="E183" s="16"/>
      <c r="F183" s="16"/>
      <c r="G183" s="16"/>
    </row>
    <row r="184" spans="1:7" s="1" customFormat="1" x14ac:dyDescent="0.2">
      <c r="A184" s="818"/>
      <c r="C184" s="16"/>
      <c r="D184" s="16"/>
      <c r="E184" s="16"/>
      <c r="F184" s="16"/>
      <c r="G184" s="16"/>
    </row>
    <row r="185" spans="1:7" s="1" customFormat="1" x14ac:dyDescent="0.2">
      <c r="A185" s="818"/>
      <c r="C185" s="16"/>
      <c r="D185" s="16"/>
      <c r="E185" s="16"/>
      <c r="F185" s="16"/>
      <c r="G185" s="16"/>
    </row>
    <row r="186" spans="1:7" s="1" customFormat="1" x14ac:dyDescent="0.2">
      <c r="A186" s="818"/>
      <c r="C186" s="16"/>
      <c r="D186" s="16"/>
      <c r="E186" s="16"/>
      <c r="F186" s="16"/>
      <c r="G186" s="16"/>
    </row>
    <row r="187" spans="1:7" s="1" customFormat="1" x14ac:dyDescent="0.2">
      <c r="A187" s="27"/>
    </row>
    <row r="188" spans="1:7" s="1" customFormat="1" x14ac:dyDescent="0.2">
      <c r="A188" s="27"/>
    </row>
    <row r="189" spans="1:7" s="1" customFormat="1" x14ac:dyDescent="0.2">
      <c r="A189" s="27"/>
      <c r="C189" s="23"/>
    </row>
    <row r="190" spans="1:7" s="1" customFormat="1" x14ac:dyDescent="0.2">
      <c r="A190" s="27"/>
      <c r="C190" s="11"/>
    </row>
    <row r="191" spans="1:7" s="1" customFormat="1" x14ac:dyDescent="0.2">
      <c r="A191" s="27"/>
      <c r="C191" s="11"/>
    </row>
    <row r="192" spans="1:7" s="1" customFormat="1" x14ac:dyDescent="0.2">
      <c r="A192" s="817"/>
      <c r="C192" s="10"/>
    </row>
    <row r="193" spans="1:10" s="1" customFormat="1" x14ac:dyDescent="0.2">
      <c r="A193" s="817"/>
      <c r="C193" s="10"/>
    </row>
    <row r="194" spans="1:10" s="1" customFormat="1" x14ac:dyDescent="0.2">
      <c r="A194" s="817"/>
      <c r="C194" s="10"/>
    </row>
    <row r="195" spans="1:10" s="1" customFormat="1" x14ac:dyDescent="0.2">
      <c r="A195" s="817"/>
      <c r="C195" s="10"/>
    </row>
    <row r="196" spans="1:10" s="1" customFormat="1" x14ac:dyDescent="0.2">
      <c r="A196" s="817"/>
      <c r="C196" s="10"/>
    </row>
    <row r="197" spans="1:10" s="1" customFormat="1" x14ac:dyDescent="0.2">
      <c r="A197" s="817"/>
      <c r="C197" s="10"/>
    </row>
    <row r="198" spans="1:10" s="1" customFormat="1" x14ac:dyDescent="0.2">
      <c r="A198" s="817"/>
      <c r="C198" s="10"/>
    </row>
    <row r="199" spans="1:10" s="1" customFormat="1" x14ac:dyDescent="0.2">
      <c r="A199" s="817"/>
      <c r="C199" s="10"/>
    </row>
    <row r="200" spans="1:10" s="1" customFormat="1" x14ac:dyDescent="0.2">
      <c r="A200" s="817"/>
      <c r="C200" s="10"/>
    </row>
    <row r="201" spans="1:10" s="1" customFormat="1" x14ac:dyDescent="0.2">
      <c r="A201" s="817"/>
      <c r="C201" s="10"/>
    </row>
    <row r="202" spans="1:10" s="1" customFormat="1" x14ac:dyDescent="0.2">
      <c r="A202" s="817"/>
      <c r="C202" s="10"/>
    </row>
    <row r="203" spans="1:10" s="1" customFormat="1" x14ac:dyDescent="0.2">
      <c r="A203" s="817"/>
      <c r="C203" s="10"/>
    </row>
    <row r="204" spans="1:10" s="1" customFormat="1" x14ac:dyDescent="0.2">
      <c r="A204" s="817"/>
      <c r="C204" s="10"/>
    </row>
    <row r="205" spans="1:10" s="1" customFormat="1" x14ac:dyDescent="0.2">
      <c r="A205" s="27"/>
    </row>
    <row r="206" spans="1:10" s="1" customFormat="1" x14ac:dyDescent="0.2">
      <c r="A206" s="27"/>
    </row>
    <row r="207" spans="1:10" s="1" customFormat="1" x14ac:dyDescent="0.2">
      <c r="A207" s="819"/>
      <c r="C207" s="5"/>
      <c r="D207" s="5"/>
      <c r="E207" s="5"/>
      <c r="F207" s="5"/>
    </row>
    <row r="208" spans="1:10" s="1" customFormat="1" x14ac:dyDescent="0.2">
      <c r="A208" s="818"/>
      <c r="C208" s="16"/>
      <c r="D208" s="16"/>
      <c r="E208" s="16"/>
      <c r="F208" s="16"/>
      <c r="G208" s="16"/>
      <c r="H208" s="16"/>
      <c r="I208" s="16"/>
      <c r="J208" s="16"/>
    </row>
    <row r="209" spans="1:10" s="1" customFormat="1" x14ac:dyDescent="0.2">
      <c r="A209" s="816"/>
      <c r="C209" s="19"/>
      <c r="D209" s="16"/>
      <c r="E209" s="16"/>
      <c r="F209" s="16"/>
      <c r="G209" s="16"/>
      <c r="H209" s="16"/>
      <c r="I209" s="16"/>
      <c r="J209" s="16"/>
    </row>
    <row r="210" spans="1:10" s="1" customFormat="1" x14ac:dyDescent="0.2">
      <c r="A210" s="816"/>
      <c r="C210" s="19"/>
      <c r="D210" s="16"/>
      <c r="E210" s="16"/>
      <c r="F210" s="16"/>
      <c r="G210" s="16"/>
      <c r="H210" s="16"/>
      <c r="I210" s="16"/>
      <c r="J210" s="16"/>
    </row>
    <row r="211" spans="1:10" s="1" customFormat="1" x14ac:dyDescent="0.2">
      <c r="A211" s="818"/>
      <c r="C211" s="16"/>
      <c r="D211" s="16"/>
      <c r="E211" s="16"/>
      <c r="F211" s="16"/>
      <c r="G211" s="16"/>
      <c r="H211" s="16"/>
      <c r="I211" s="16"/>
      <c r="J211" s="16"/>
    </row>
    <row r="212" spans="1:10" s="1" customFormat="1" x14ac:dyDescent="0.2">
      <c r="A212" s="818"/>
      <c r="C212" s="16"/>
      <c r="D212" s="16"/>
      <c r="E212" s="16"/>
      <c r="F212" s="16"/>
      <c r="G212" s="16"/>
      <c r="H212" s="16"/>
      <c r="I212" s="16"/>
      <c r="J212" s="16"/>
    </row>
    <row r="213" spans="1:10" s="1" customFormat="1" x14ac:dyDescent="0.2">
      <c r="A213" s="818"/>
      <c r="C213" s="16"/>
      <c r="D213" s="16"/>
      <c r="E213" s="16"/>
      <c r="F213" s="16"/>
      <c r="G213" s="16"/>
      <c r="H213" s="16"/>
      <c r="I213" s="16"/>
      <c r="J213" s="16"/>
    </row>
    <row r="214" spans="1:10" s="1" customFormat="1" x14ac:dyDescent="0.2">
      <c r="A214" s="818"/>
      <c r="C214" s="16"/>
      <c r="D214" s="16"/>
      <c r="E214" s="20"/>
      <c r="F214" s="16"/>
      <c r="G214" s="16"/>
      <c r="H214" s="20"/>
      <c r="I214" s="11"/>
      <c r="J214" s="11"/>
    </row>
    <row r="215" spans="1:10" s="1" customFormat="1" x14ac:dyDescent="0.2">
      <c r="A215" s="818"/>
      <c r="C215" s="16"/>
      <c r="D215" s="16"/>
      <c r="E215" s="20"/>
      <c r="F215" s="16"/>
      <c r="G215" s="16"/>
      <c r="H215" s="20"/>
      <c r="I215" s="11"/>
      <c r="J215" s="11"/>
    </row>
    <row r="216" spans="1:10" s="1" customFormat="1" x14ac:dyDescent="0.2">
      <c r="A216" s="818"/>
      <c r="C216" s="16"/>
    </row>
    <row r="217" spans="1:10" s="1" customFormat="1" x14ac:dyDescent="0.2">
      <c r="A217" s="818"/>
      <c r="C217" s="16"/>
    </row>
    <row r="218" spans="1:10" s="1" customFormat="1" x14ac:dyDescent="0.2">
      <c r="A218" s="818"/>
      <c r="C218" s="16"/>
    </row>
    <row r="219" spans="1:10" s="1" customFormat="1" x14ac:dyDescent="0.2">
      <c r="A219" s="818"/>
      <c r="C219" s="16"/>
    </row>
    <row r="220" spans="1:10" s="1" customFormat="1" x14ac:dyDescent="0.2">
      <c r="A220" s="818"/>
      <c r="C220" s="16"/>
      <c r="D220" s="16"/>
      <c r="E220" s="20"/>
      <c r="F220" s="16"/>
      <c r="G220" s="16"/>
      <c r="H220" s="20"/>
      <c r="I220" s="11"/>
      <c r="J220" s="11"/>
    </row>
    <row r="221" spans="1:10" s="1" customFormat="1" x14ac:dyDescent="0.2">
      <c r="A221" s="818"/>
      <c r="C221" s="16"/>
      <c r="D221" s="16"/>
      <c r="E221" s="20"/>
      <c r="F221" s="16"/>
      <c r="G221" s="16"/>
      <c r="H221" s="20"/>
      <c r="I221" s="11"/>
      <c r="J221" s="11"/>
    </row>
    <row r="222" spans="1:10" s="1" customFormat="1" x14ac:dyDescent="0.2">
      <c r="A222" s="818"/>
      <c r="C222" s="16"/>
      <c r="D222" s="16"/>
      <c r="E222" s="20"/>
      <c r="F222" s="16"/>
      <c r="G222" s="16"/>
      <c r="H222" s="20"/>
      <c r="I222" s="11"/>
      <c r="J222" s="11"/>
    </row>
    <row r="223" spans="1:10" s="1" customFormat="1" x14ac:dyDescent="0.2">
      <c r="A223" s="818"/>
      <c r="C223" s="16"/>
      <c r="D223" s="16"/>
      <c r="E223" s="20"/>
      <c r="F223" s="16"/>
      <c r="G223" s="16"/>
      <c r="H223" s="20"/>
      <c r="I223" s="11"/>
      <c r="J223" s="11"/>
    </row>
    <row r="224" spans="1:10" s="1" customFormat="1" x14ac:dyDescent="0.2">
      <c r="A224" s="689"/>
      <c r="C224" s="5"/>
      <c r="D224" s="5"/>
      <c r="E224" s="16"/>
      <c r="F224" s="16"/>
      <c r="G224" s="16"/>
    </row>
    <row r="225" spans="1:10" s="1" customFormat="1" x14ac:dyDescent="0.2">
      <c r="A225" s="818"/>
      <c r="C225" s="5"/>
      <c r="D225" s="5"/>
      <c r="E225" s="11"/>
      <c r="F225" s="5"/>
      <c r="G225" s="5"/>
    </row>
    <row r="226" spans="1:10" s="1" customFormat="1" x14ac:dyDescent="0.2">
      <c r="A226" s="27"/>
    </row>
    <row r="227" spans="1:10" s="1" customFormat="1" x14ac:dyDescent="0.2">
      <c r="A227" s="27"/>
    </row>
    <row r="228" spans="1:10" s="1" customFormat="1" x14ac:dyDescent="0.2">
      <c r="A228" s="27"/>
    </row>
    <row r="229" spans="1:10" s="1" customFormat="1" x14ac:dyDescent="0.2">
      <c r="A229" s="27"/>
    </row>
    <row r="230" spans="1:10" s="1" customFormat="1" x14ac:dyDescent="0.2">
      <c r="A230" s="813"/>
      <c r="B230" s="3"/>
      <c r="C230" s="3"/>
      <c r="D230" s="3"/>
      <c r="E230" s="3"/>
      <c r="F230" s="3"/>
      <c r="G230" s="3"/>
      <c r="H230" s="3"/>
    </row>
    <row r="231" spans="1:10" s="1" customFormat="1" x14ac:dyDescent="0.2">
      <c r="A231" s="813"/>
      <c r="B231" s="3"/>
      <c r="C231" s="3"/>
      <c r="D231" s="3"/>
      <c r="E231" s="3"/>
      <c r="F231" s="3"/>
      <c r="G231" s="3"/>
      <c r="H231" s="3"/>
    </row>
    <row r="232" spans="1:10" s="1" customFormat="1" x14ac:dyDescent="0.2">
      <c r="A232" s="26"/>
      <c r="B232" s="3"/>
      <c r="C232" s="3"/>
      <c r="D232" s="8"/>
      <c r="E232" s="3"/>
      <c r="F232" s="3"/>
      <c r="G232" s="3"/>
      <c r="H232" s="3"/>
    </row>
    <row r="233" spans="1:10" s="1" customFormat="1" x14ac:dyDescent="0.2">
      <c r="A233" s="26"/>
      <c r="B233" s="3"/>
      <c r="C233" s="3"/>
      <c r="D233" s="3"/>
      <c r="E233" s="3"/>
      <c r="F233" s="3"/>
      <c r="G233" s="3"/>
      <c r="H233" s="3"/>
    </row>
    <row r="234" spans="1:10" s="1" customFormat="1" x14ac:dyDescent="0.2">
      <c r="A234" s="813"/>
      <c r="B234" s="3"/>
      <c r="C234" s="3"/>
      <c r="D234" s="3"/>
      <c r="E234" s="3"/>
      <c r="F234" s="3"/>
      <c r="G234" s="3"/>
      <c r="H234" s="3"/>
    </row>
    <row r="235" spans="1:10" s="1" customFormat="1" x14ac:dyDescent="0.2">
      <c r="A235" s="26"/>
      <c r="D235" s="3"/>
      <c r="E235" s="21"/>
      <c r="F235" s="21"/>
      <c r="G235" s="21"/>
      <c r="H235" s="21"/>
      <c r="I235" s="21"/>
      <c r="J235" s="21"/>
    </row>
    <row r="236" spans="1:10" s="1" customFormat="1" x14ac:dyDescent="0.2">
      <c r="A236" s="26"/>
      <c r="D236" s="8"/>
      <c r="E236" s="8"/>
      <c r="F236" s="8"/>
      <c r="G236" s="8"/>
      <c r="H236" s="8"/>
      <c r="I236" s="8"/>
      <c r="J236" s="8"/>
    </row>
    <row r="237" spans="1:10" s="1" customFormat="1" x14ac:dyDescent="0.2">
      <c r="A237" s="26"/>
      <c r="D237" s="3"/>
      <c r="E237" s="22"/>
      <c r="F237" s="22"/>
      <c r="G237" s="22"/>
      <c r="H237" s="22"/>
      <c r="I237" s="22"/>
      <c r="J237" s="22"/>
    </row>
    <row r="238" spans="1:10" s="1" customFormat="1" x14ac:dyDescent="0.2">
      <c r="A238" s="26"/>
      <c r="D238" s="3"/>
      <c r="E238" s="22"/>
      <c r="F238" s="22"/>
      <c r="G238" s="22"/>
      <c r="H238" s="22"/>
      <c r="I238" s="22"/>
      <c r="J238" s="22"/>
    </row>
    <row r="239" spans="1:10" s="1" customFormat="1" x14ac:dyDescent="0.2">
      <c r="A239" s="27"/>
    </row>
    <row r="240" spans="1:10" s="1" customFormat="1" x14ac:dyDescent="0.2">
      <c r="A240" s="27"/>
    </row>
  </sheetData>
  <sheetProtection algorithmName="SHA-512" hashValue="UeJtSDrrDWjPkqe3uoQkc9Ix5514epXumi1NT/Pyd2veWEzApje4tTfUaAuFjL3/OPnPB4d7KqrYJWLg6OiZOw==" saltValue="kGvG19fUggR4ys42Sns4fA==" spinCount="100000" sheet="1" objects="1" scenarios="1"/>
  <mergeCells count="1">
    <mergeCell ref="F96:G96"/>
  </mergeCells>
  <phoneticPr fontId="0" type="noConversion"/>
  <pageMargins left="0.74803149606299213" right="0.74803149606299213" top="0.98425196850393704" bottom="0.98425196850393704" header="0.51181102362204722" footer="0.51181102362204722"/>
  <pageSetup paperSize="9" scale="49"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1:Y1550"/>
  <sheetViews>
    <sheetView showGridLines="0" tabSelected="1" zoomScale="85" zoomScaleNormal="85" zoomScaleSheetLayoutView="70" workbookViewId="0">
      <selection activeCell="B2" sqref="B2"/>
    </sheetView>
  </sheetViews>
  <sheetFormatPr defaultColWidth="9.140625" defaultRowHeight="12.75" x14ac:dyDescent="0.2"/>
  <cols>
    <col min="1" max="1" width="3.7109375" style="35" customWidth="1"/>
    <col min="2" max="2" width="2.7109375" style="35" customWidth="1"/>
    <col min="3" max="3" width="2.5703125" style="35" customWidth="1"/>
    <col min="4" max="4" width="45.7109375" style="169" customWidth="1"/>
    <col min="5" max="5" width="2.7109375" style="35" customWidth="1"/>
    <col min="6" max="10" width="16.5703125" style="36" customWidth="1"/>
    <col min="11" max="13" width="2.7109375" style="35" customWidth="1"/>
    <col min="14" max="14" width="1.7109375" style="35" customWidth="1"/>
    <col min="15" max="15" width="8.5703125" style="35" customWidth="1"/>
    <col min="16" max="16" width="0.7109375" style="35" customWidth="1"/>
    <col min="17" max="17" width="40.7109375" style="35" customWidth="1"/>
    <col min="18" max="18" width="2.42578125" style="35" customWidth="1"/>
    <col min="19" max="23" width="14.7109375" style="36" customWidth="1"/>
    <col min="24" max="24" width="1.7109375" style="35" customWidth="1"/>
    <col min="25" max="25" width="2.5703125" style="35" customWidth="1"/>
    <col min="26" max="29" width="12.28515625" style="35" customWidth="1"/>
    <col min="30" max="38" width="11.7109375" style="35" customWidth="1"/>
    <col min="39" max="16384" width="9.140625" style="35"/>
  </cols>
  <sheetData>
    <row r="1" spans="2:23" ht="12.75" customHeight="1" x14ac:dyDescent="0.2"/>
    <row r="2" spans="2:23" x14ac:dyDescent="0.2">
      <c r="B2" s="89"/>
      <c r="C2" s="90"/>
      <c r="D2" s="321"/>
      <c r="E2" s="90"/>
      <c r="F2" s="91"/>
      <c r="G2" s="91"/>
      <c r="H2" s="91"/>
      <c r="I2" s="91"/>
      <c r="J2" s="91"/>
      <c r="K2" s="90"/>
      <c r="L2" s="92"/>
    </row>
    <row r="3" spans="2:23" x14ac:dyDescent="0.2">
      <c r="B3" s="93"/>
      <c r="C3" s="94"/>
      <c r="D3" s="325"/>
      <c r="E3" s="94"/>
      <c r="F3" s="95"/>
      <c r="G3" s="95"/>
      <c r="H3" s="95"/>
      <c r="I3" s="95"/>
      <c r="J3" s="95"/>
      <c r="K3" s="94"/>
      <c r="L3" s="96"/>
    </row>
    <row r="4" spans="2:23" s="178" customFormat="1" ht="18.75" x14ac:dyDescent="0.3">
      <c r="B4" s="280"/>
      <c r="C4" s="279" t="s">
        <v>269</v>
      </c>
      <c r="D4" s="325"/>
      <c r="E4" s="187"/>
      <c r="F4" s="699"/>
      <c r="G4" s="699"/>
      <c r="H4" s="699"/>
      <c r="I4" s="699"/>
      <c r="J4" s="699"/>
      <c r="K4" s="187"/>
      <c r="L4" s="313"/>
      <c r="M4" s="311"/>
      <c r="N4" s="311"/>
      <c r="S4" s="700"/>
      <c r="T4" s="700"/>
      <c r="U4" s="700"/>
      <c r="V4" s="700"/>
      <c r="W4" s="700"/>
    </row>
    <row r="5" spans="2:23" ht="18.75" x14ac:dyDescent="0.3">
      <c r="B5" s="101"/>
      <c r="C5" s="124" t="str">
        <f>F10</f>
        <v>Voorbeeld SBO</v>
      </c>
      <c r="D5" s="325"/>
      <c r="E5" s="94"/>
      <c r="F5" s="95"/>
      <c r="G5" s="95"/>
      <c r="H5" s="95"/>
      <c r="I5" s="95"/>
      <c r="J5" s="95"/>
      <c r="K5" s="94"/>
      <c r="L5" s="96"/>
      <c r="M5" s="39"/>
      <c r="N5" s="39"/>
    </row>
    <row r="6" spans="2:23" ht="12.75" customHeight="1" x14ac:dyDescent="0.2">
      <c r="B6" s="93"/>
      <c r="C6" s="94"/>
      <c r="D6" s="103"/>
      <c r="E6" s="94"/>
      <c r="F6" s="95"/>
      <c r="G6" s="95"/>
      <c r="H6" s="95"/>
      <c r="I6" s="95"/>
      <c r="J6" s="95"/>
      <c r="K6" s="94"/>
      <c r="L6" s="96"/>
      <c r="O6" s="40"/>
      <c r="P6" s="40"/>
    </row>
    <row r="7" spans="2:23" ht="12.75" customHeight="1" x14ac:dyDescent="0.2">
      <c r="B7" s="93"/>
      <c r="C7" s="94"/>
      <c r="D7" s="103"/>
      <c r="E7" s="94"/>
      <c r="F7" s="95"/>
      <c r="G7" s="95"/>
      <c r="H7" s="95"/>
      <c r="I7" s="95"/>
      <c r="J7" s="95"/>
      <c r="K7" s="94"/>
      <c r="L7" s="96"/>
      <c r="O7" s="40"/>
      <c r="P7" s="40"/>
    </row>
    <row r="8" spans="2:23" ht="12.75" customHeight="1" x14ac:dyDescent="0.2">
      <c r="B8" s="93"/>
      <c r="C8" s="94"/>
      <c r="D8" s="103"/>
      <c r="E8" s="94"/>
      <c r="F8" s="95"/>
      <c r="G8" s="95"/>
      <c r="H8" s="95"/>
      <c r="I8" s="95"/>
      <c r="J8" s="95"/>
      <c r="K8" s="94"/>
      <c r="L8" s="96"/>
      <c r="O8" s="40"/>
      <c r="P8" s="40"/>
    </row>
    <row r="9" spans="2:23" ht="12.75" customHeight="1" x14ac:dyDescent="0.2">
      <c r="B9" s="93"/>
      <c r="D9" s="171"/>
      <c r="E9" s="130"/>
      <c r="F9" s="131"/>
      <c r="G9" s="131"/>
      <c r="H9" s="131"/>
      <c r="I9" s="131"/>
      <c r="J9" s="131"/>
      <c r="K9" s="132"/>
      <c r="L9" s="96"/>
      <c r="O9" s="40"/>
      <c r="P9" s="40"/>
    </row>
    <row r="10" spans="2:23" ht="12.75" customHeight="1" x14ac:dyDescent="0.2">
      <c r="B10" s="93"/>
      <c r="D10" s="339" t="s">
        <v>181</v>
      </c>
      <c r="E10" s="135"/>
      <c r="F10" s="931" t="s">
        <v>356</v>
      </c>
      <c r="G10" s="932"/>
      <c r="H10" s="136"/>
      <c r="I10" s="136"/>
      <c r="J10" s="136"/>
      <c r="K10" s="137"/>
      <c r="L10" s="96"/>
      <c r="O10" s="40"/>
      <c r="P10" s="40"/>
    </row>
    <row r="11" spans="2:23" ht="12.75" customHeight="1" x14ac:dyDescent="0.2">
      <c r="B11" s="93"/>
      <c r="D11" s="339" t="s">
        <v>180</v>
      </c>
      <c r="E11" s="135"/>
      <c r="F11" s="182" t="s">
        <v>276</v>
      </c>
      <c r="G11" s="136"/>
      <c r="H11" s="136"/>
      <c r="I11" s="136"/>
      <c r="J11" s="136"/>
      <c r="K11" s="137"/>
      <c r="L11" s="96"/>
      <c r="O11" s="40"/>
      <c r="P11" s="40"/>
    </row>
    <row r="12" spans="2:23" ht="12.75" customHeight="1" x14ac:dyDescent="0.2">
      <c r="B12" s="93"/>
      <c r="D12" s="350"/>
      <c r="E12" s="183"/>
      <c r="F12" s="184"/>
      <c r="G12" s="136"/>
      <c r="H12" s="136"/>
      <c r="I12" s="184"/>
      <c r="J12" s="184"/>
      <c r="K12" s="185"/>
      <c r="L12" s="96"/>
      <c r="O12" s="40"/>
      <c r="P12" s="40"/>
    </row>
    <row r="13" spans="2:23" ht="12.75" customHeight="1" x14ac:dyDescent="0.2">
      <c r="B13" s="93"/>
      <c r="C13" s="94"/>
      <c r="D13" s="103"/>
      <c r="E13" s="94"/>
      <c r="F13" s="95"/>
      <c r="G13" s="95"/>
      <c r="H13" s="95"/>
      <c r="I13" s="95"/>
      <c r="J13" s="95"/>
      <c r="K13" s="94"/>
      <c r="L13" s="96"/>
      <c r="O13" s="40"/>
      <c r="P13" s="40"/>
    </row>
    <row r="14" spans="2:23" ht="12.75" customHeight="1" x14ac:dyDescent="0.2">
      <c r="B14" s="93"/>
      <c r="C14" s="94"/>
      <c r="D14" s="103"/>
      <c r="E14" s="94"/>
      <c r="F14" s="95"/>
      <c r="G14" s="95"/>
      <c r="H14" s="95"/>
      <c r="I14" s="95"/>
      <c r="J14" s="95"/>
      <c r="K14" s="94"/>
      <c r="L14" s="96"/>
      <c r="O14" s="40"/>
      <c r="P14" s="40"/>
    </row>
    <row r="15" spans="2:23" ht="12.75" customHeight="1" x14ac:dyDescent="0.2">
      <c r="B15" s="93"/>
      <c r="C15" s="94"/>
      <c r="D15" s="103"/>
      <c r="E15" s="94"/>
      <c r="F15" s="95"/>
      <c r="G15" s="95"/>
      <c r="H15" s="95"/>
      <c r="I15" s="95"/>
      <c r="J15" s="95"/>
      <c r="K15" s="94"/>
      <c r="L15" s="96"/>
      <c r="O15" s="40"/>
      <c r="P15" s="40"/>
    </row>
    <row r="16" spans="2:23" ht="12.75" customHeight="1" x14ac:dyDescent="0.2">
      <c r="B16" s="93"/>
      <c r="C16" s="94"/>
      <c r="D16" s="723" t="s">
        <v>35</v>
      </c>
      <c r="E16" s="721"/>
      <c r="F16" s="724" t="str">
        <f>tab!D2</f>
        <v>2016/17</v>
      </c>
      <c r="G16" s="724" t="str">
        <f>tab!E2</f>
        <v>2017/18</v>
      </c>
      <c r="H16" s="724" t="str">
        <f>tab!F2</f>
        <v>2018/19</v>
      </c>
      <c r="I16" s="724" t="str">
        <f>tab!G2</f>
        <v>2019/20</v>
      </c>
      <c r="J16" s="724" t="str">
        <f>tab!H2</f>
        <v>2020/21</v>
      </c>
      <c r="K16" s="94"/>
      <c r="L16" s="96"/>
      <c r="O16" s="40"/>
      <c r="P16" s="40"/>
    </row>
    <row r="17" spans="2:25" ht="12.75" customHeight="1" x14ac:dyDescent="0.2">
      <c r="B17" s="93"/>
      <c r="C17" s="94"/>
      <c r="D17" s="723" t="s">
        <v>466</v>
      </c>
      <c r="E17" s="723"/>
      <c r="F17" s="725">
        <f>tab!C4</f>
        <v>2015</v>
      </c>
      <c r="G17" s="725">
        <f>F17+1</f>
        <v>2016</v>
      </c>
      <c r="H17" s="725">
        <f>G17+1</f>
        <v>2017</v>
      </c>
      <c r="I17" s="725">
        <f>H17+1</f>
        <v>2018</v>
      </c>
      <c r="J17" s="725">
        <f>I17+1</f>
        <v>2019</v>
      </c>
      <c r="K17" s="105"/>
      <c r="L17" s="107"/>
    </row>
    <row r="18" spans="2:25" ht="12.75" customHeight="1" x14ac:dyDescent="0.2">
      <c r="B18" s="93"/>
      <c r="C18" s="94"/>
      <c r="D18" s="723" t="s">
        <v>467</v>
      </c>
      <c r="E18" s="723"/>
      <c r="F18" s="725">
        <f>F17+1</f>
        <v>2016</v>
      </c>
      <c r="G18" s="725">
        <f>G17+1</f>
        <v>2017</v>
      </c>
      <c r="H18" s="725">
        <f>H17+1</f>
        <v>2018</v>
      </c>
      <c r="I18" s="725">
        <f>I17+1</f>
        <v>2019</v>
      </c>
      <c r="J18" s="725">
        <f>J17+1</f>
        <v>2020</v>
      </c>
      <c r="K18" s="105"/>
      <c r="L18" s="107"/>
      <c r="Q18" s="169"/>
    </row>
    <row r="19" spans="2:25" ht="12.75" customHeight="1" x14ac:dyDescent="0.2">
      <c r="B19" s="93"/>
      <c r="C19" s="94"/>
      <c r="D19" s="325"/>
      <c r="E19" s="106"/>
      <c r="F19" s="109"/>
      <c r="G19" s="109"/>
      <c r="H19" s="109"/>
      <c r="I19" s="109"/>
      <c r="J19" s="109"/>
      <c r="K19" s="105"/>
      <c r="L19" s="107"/>
      <c r="Q19" s="44"/>
      <c r="R19" s="40"/>
      <c r="S19" s="47"/>
      <c r="T19" s="47"/>
      <c r="U19" s="47"/>
      <c r="V19" s="47"/>
      <c r="W19" s="47"/>
      <c r="X19" s="42"/>
      <c r="Y19" s="42"/>
    </row>
    <row r="20" spans="2:25" ht="12.75" customHeight="1" x14ac:dyDescent="0.2">
      <c r="B20" s="93"/>
      <c r="C20" s="128"/>
      <c r="D20" s="334"/>
      <c r="E20" s="130"/>
      <c r="F20" s="131"/>
      <c r="G20" s="131"/>
      <c r="H20" s="131"/>
      <c r="I20" s="131"/>
      <c r="J20" s="131"/>
      <c r="K20" s="132"/>
      <c r="L20" s="107"/>
      <c r="S20" s="35"/>
      <c r="T20" s="35"/>
      <c r="U20" s="35"/>
      <c r="V20" s="35"/>
      <c r="W20" s="35"/>
      <c r="Y20" s="42"/>
    </row>
    <row r="21" spans="2:25" ht="12.75" customHeight="1" x14ac:dyDescent="0.2">
      <c r="B21" s="93"/>
      <c r="C21" s="133"/>
      <c r="D21" s="712" t="s">
        <v>287</v>
      </c>
      <c r="E21" s="135"/>
      <c r="F21" s="136"/>
      <c r="G21" s="136"/>
      <c r="H21" s="136"/>
      <c r="I21" s="136"/>
      <c r="J21" s="136"/>
      <c r="K21" s="137"/>
      <c r="L21" s="107"/>
      <c r="S21" s="35"/>
      <c r="T21" s="35"/>
      <c r="U21" s="35"/>
      <c r="V21" s="35"/>
      <c r="W21" s="35"/>
      <c r="Y21" s="42"/>
    </row>
    <row r="22" spans="2:25" ht="12.75" customHeight="1" x14ac:dyDescent="0.2">
      <c r="B22" s="93"/>
      <c r="C22" s="133"/>
      <c r="D22" s="264"/>
      <c r="E22" s="135"/>
      <c r="F22" s="136"/>
      <c r="G22" s="136"/>
      <c r="H22" s="136"/>
      <c r="I22" s="136"/>
      <c r="J22" s="136"/>
      <c r="K22" s="137"/>
      <c r="L22" s="107"/>
      <c r="S22" s="35"/>
      <c r="T22" s="35"/>
      <c r="U22" s="35"/>
      <c r="V22" s="35"/>
      <c r="W22" s="35"/>
      <c r="Y22" s="42"/>
    </row>
    <row r="23" spans="2:25" ht="12.75" customHeight="1" x14ac:dyDescent="0.2">
      <c r="B23" s="93"/>
      <c r="C23" s="133"/>
      <c r="D23" s="524" t="s">
        <v>204</v>
      </c>
      <c r="E23" s="135"/>
      <c r="F23" s="136"/>
      <c r="G23" s="136"/>
      <c r="H23" s="136"/>
      <c r="I23" s="136"/>
      <c r="J23" s="136"/>
      <c r="K23" s="137"/>
      <c r="L23" s="107"/>
      <c r="S23" s="35"/>
      <c r="T23" s="35"/>
      <c r="U23" s="35"/>
      <c r="V23" s="35"/>
      <c r="W23" s="35"/>
      <c r="Y23" s="42"/>
    </row>
    <row r="24" spans="2:25" ht="12.75" customHeight="1" x14ac:dyDescent="0.2">
      <c r="B24" s="93"/>
      <c r="C24" s="133"/>
      <c r="D24" s="264" t="s">
        <v>206</v>
      </c>
      <c r="E24" s="135"/>
      <c r="F24" s="643">
        <v>155</v>
      </c>
      <c r="G24" s="643">
        <v>155</v>
      </c>
      <c r="H24" s="180">
        <f t="shared" ref="H24:J25" si="0">G24</f>
        <v>155</v>
      </c>
      <c r="I24" s="180">
        <f t="shared" si="0"/>
        <v>155</v>
      </c>
      <c r="J24" s="180">
        <f t="shared" si="0"/>
        <v>155</v>
      </c>
      <c r="K24" s="137"/>
      <c r="L24" s="107"/>
      <c r="S24" s="35"/>
      <c r="T24" s="35"/>
      <c r="U24" s="35"/>
      <c r="V24" s="35"/>
      <c r="W24" s="35"/>
      <c r="Y24" s="42"/>
    </row>
    <row r="25" spans="2:25" ht="12.75" customHeight="1" x14ac:dyDescent="0.2">
      <c r="B25" s="93"/>
      <c r="C25" s="133"/>
      <c r="D25" s="264" t="s">
        <v>279</v>
      </c>
      <c r="E25" s="135"/>
      <c r="F25" s="643">
        <v>9</v>
      </c>
      <c r="G25" s="643">
        <v>7</v>
      </c>
      <c r="H25" s="180">
        <f t="shared" si="0"/>
        <v>7</v>
      </c>
      <c r="I25" s="180">
        <f t="shared" si="0"/>
        <v>7</v>
      </c>
      <c r="J25" s="180">
        <f t="shared" si="0"/>
        <v>7</v>
      </c>
      <c r="K25" s="137"/>
      <c r="L25" s="107"/>
      <c r="S25" s="35"/>
      <c r="T25" s="35"/>
      <c r="U25" s="35"/>
      <c r="V25" s="35"/>
      <c r="W25" s="35"/>
      <c r="Y25" s="42"/>
    </row>
    <row r="26" spans="2:25" ht="12.75" customHeight="1" x14ac:dyDescent="0.2">
      <c r="B26" s="93"/>
      <c r="C26" s="133"/>
      <c r="D26" s="264" t="s">
        <v>315</v>
      </c>
      <c r="E26" s="135"/>
      <c r="F26" s="643">
        <v>120</v>
      </c>
      <c r="G26" s="643">
        <v>120</v>
      </c>
      <c r="H26" s="180">
        <f>G26</f>
        <v>120</v>
      </c>
      <c r="I26" s="180">
        <f>H26</f>
        <v>120</v>
      </c>
      <c r="J26" s="180">
        <f>I26</f>
        <v>120</v>
      </c>
      <c r="K26" s="137"/>
      <c r="L26" s="107"/>
      <c r="S26" s="35"/>
      <c r="T26" s="35"/>
      <c r="U26" s="35"/>
      <c r="V26" s="35"/>
      <c r="W26" s="35"/>
      <c r="Y26" s="42"/>
    </row>
    <row r="27" spans="2:25" ht="12.75" customHeight="1" x14ac:dyDescent="0.2">
      <c r="B27" s="93"/>
      <c r="C27" s="133"/>
      <c r="D27" s="263"/>
      <c r="E27" s="135"/>
      <c r="F27" s="136"/>
      <c r="G27" s="136"/>
      <c r="H27" s="136"/>
      <c r="I27" s="136"/>
      <c r="J27" s="136"/>
      <c r="K27" s="137"/>
      <c r="L27" s="107"/>
      <c r="S27" s="35"/>
      <c r="T27" s="35"/>
      <c r="U27" s="35"/>
      <c r="V27" s="35"/>
      <c r="W27" s="35"/>
      <c r="Y27" s="42"/>
    </row>
    <row r="28" spans="2:25" ht="12.75" customHeight="1" x14ac:dyDescent="0.2">
      <c r="B28" s="93"/>
      <c r="C28" s="133"/>
      <c r="D28" s="524" t="s">
        <v>205</v>
      </c>
      <c r="E28" s="138"/>
      <c r="F28" s="141"/>
      <c r="G28" s="141"/>
      <c r="H28" s="141"/>
      <c r="I28" s="141"/>
      <c r="J28" s="141"/>
      <c r="K28" s="142"/>
      <c r="L28" s="111"/>
      <c r="S28" s="35"/>
      <c r="T28" s="35"/>
      <c r="U28" s="35"/>
      <c r="V28" s="35"/>
      <c r="W28" s="35"/>
      <c r="Y28" s="48"/>
    </row>
    <row r="29" spans="2:25" ht="12.75" customHeight="1" x14ac:dyDescent="0.2">
      <c r="B29" s="93"/>
      <c r="C29" s="133"/>
      <c r="D29" s="263" t="s">
        <v>202</v>
      </c>
      <c r="E29" s="140"/>
      <c r="F29" s="180">
        <v>159</v>
      </c>
      <c r="G29" s="180">
        <v>159</v>
      </c>
      <c r="H29" s="180">
        <f t="shared" ref="H29:J30" si="1">G29</f>
        <v>159</v>
      </c>
      <c r="I29" s="180">
        <f t="shared" si="1"/>
        <v>159</v>
      </c>
      <c r="J29" s="180">
        <f t="shared" si="1"/>
        <v>159</v>
      </c>
      <c r="K29" s="143"/>
      <c r="L29" s="117"/>
      <c r="S29" s="35"/>
      <c r="T29" s="35"/>
      <c r="U29" s="35"/>
      <c r="V29" s="35"/>
      <c r="W29" s="35"/>
      <c r="Y29" s="51"/>
    </row>
    <row r="30" spans="2:25" ht="12.75" customHeight="1" x14ac:dyDescent="0.2">
      <c r="B30" s="93"/>
      <c r="C30" s="133"/>
      <c r="D30" s="263" t="s">
        <v>207</v>
      </c>
      <c r="E30" s="140"/>
      <c r="F30" s="180">
        <v>1</v>
      </c>
      <c r="G30" s="180">
        <v>1</v>
      </c>
      <c r="H30" s="180">
        <f t="shared" si="1"/>
        <v>1</v>
      </c>
      <c r="I30" s="180">
        <f t="shared" si="1"/>
        <v>1</v>
      </c>
      <c r="J30" s="180">
        <f t="shared" si="1"/>
        <v>1</v>
      </c>
      <c r="K30" s="143"/>
      <c r="L30" s="117"/>
      <c r="S30" s="35"/>
      <c r="T30" s="35"/>
      <c r="U30" s="35"/>
      <c r="V30" s="35"/>
      <c r="W30" s="35"/>
      <c r="Y30" s="51"/>
    </row>
    <row r="31" spans="2:25" ht="12.75" customHeight="1" x14ac:dyDescent="0.2">
      <c r="B31" s="93"/>
      <c r="C31" s="133"/>
      <c r="D31" s="263"/>
      <c r="E31" s="140"/>
      <c r="F31" s="140"/>
      <c r="G31" s="140"/>
      <c r="H31" s="140"/>
      <c r="I31" s="140"/>
      <c r="J31" s="140"/>
      <c r="K31" s="143"/>
      <c r="L31" s="117"/>
      <c r="S31" s="35"/>
      <c r="T31" s="35"/>
      <c r="U31" s="35"/>
      <c r="V31" s="35"/>
      <c r="W31" s="35"/>
      <c r="Y31" s="51"/>
    </row>
    <row r="32" spans="2:25" ht="12.75" customHeight="1" x14ac:dyDescent="0.2">
      <c r="B32" s="93"/>
      <c r="C32" s="94"/>
      <c r="D32" s="325"/>
      <c r="E32" s="94"/>
      <c r="F32" s="110"/>
      <c r="G32" s="110"/>
      <c r="H32" s="110"/>
      <c r="I32" s="110"/>
      <c r="J32" s="110"/>
      <c r="K32" s="125"/>
      <c r="L32" s="120"/>
      <c r="S32" s="35"/>
      <c r="T32" s="35"/>
      <c r="U32" s="35"/>
      <c r="V32" s="35"/>
      <c r="W32" s="35"/>
      <c r="Y32" s="54"/>
    </row>
    <row r="33" spans="2:25" ht="12.75" customHeight="1" x14ac:dyDescent="0.2">
      <c r="B33" s="93"/>
      <c r="C33" s="128"/>
      <c r="D33" s="385"/>
      <c r="E33" s="163"/>
      <c r="F33" s="153"/>
      <c r="G33" s="164"/>
      <c r="H33" s="164"/>
      <c r="I33" s="164"/>
      <c r="J33" s="165"/>
      <c r="K33" s="144"/>
      <c r="L33" s="120"/>
      <c r="S33" s="35"/>
      <c r="T33" s="35"/>
      <c r="U33" s="35"/>
      <c r="V33" s="35"/>
      <c r="W33" s="35"/>
      <c r="Y33" s="54"/>
    </row>
    <row r="34" spans="2:25" s="169" customFormat="1" ht="12.75" customHeight="1" x14ac:dyDescent="0.2">
      <c r="B34" s="170"/>
      <c r="C34" s="171"/>
      <c r="D34" s="713" t="s">
        <v>367</v>
      </c>
      <c r="E34" s="178"/>
      <c r="F34" s="173"/>
      <c r="G34" s="174"/>
      <c r="H34" s="174"/>
      <c r="I34" s="174"/>
      <c r="J34" s="175"/>
      <c r="K34" s="144"/>
      <c r="L34" s="176"/>
      <c r="Y34" s="177"/>
    </row>
    <row r="35" spans="2:25" s="169" customFormat="1" ht="12.75" customHeight="1" x14ac:dyDescent="0.2">
      <c r="B35" s="170"/>
      <c r="C35" s="171"/>
      <c r="D35" s="711"/>
      <c r="E35" s="178"/>
      <c r="F35" s="173"/>
      <c r="G35" s="174"/>
      <c r="H35" s="174"/>
      <c r="I35" s="174"/>
      <c r="J35" s="175"/>
      <c r="K35" s="144"/>
      <c r="L35" s="176"/>
      <c r="Y35" s="177"/>
    </row>
    <row r="36" spans="2:25" ht="12.75" customHeight="1" x14ac:dyDescent="0.2">
      <c r="B36" s="93"/>
      <c r="C36" s="133"/>
      <c r="D36" s="644" t="s">
        <v>47</v>
      </c>
      <c r="E36" s="147"/>
      <c r="F36" s="158"/>
      <c r="G36" s="158"/>
      <c r="H36" s="158"/>
      <c r="I36" s="158"/>
      <c r="J36" s="166"/>
      <c r="K36" s="144"/>
      <c r="L36" s="120"/>
      <c r="S36" s="35"/>
      <c r="T36" s="35"/>
      <c r="U36" s="35"/>
      <c r="V36" s="35"/>
      <c r="W36" s="35"/>
      <c r="Y36" s="54"/>
    </row>
    <row r="37" spans="2:25" ht="12.75" customHeight="1" x14ac:dyDescent="0.2">
      <c r="B37" s="93"/>
      <c r="C37" s="133"/>
      <c r="D37" s="264" t="s">
        <v>206</v>
      </c>
      <c r="E37" s="138"/>
      <c r="F37" s="726">
        <f>IF(F41=0,0,F24-F41)</f>
        <v>0</v>
      </c>
      <c r="G37" s="726">
        <f>IF(G41=0,0,G24-G41)</f>
        <v>0</v>
      </c>
      <c r="H37" s="726">
        <f>IF(H41=0,0,H24-H41)</f>
        <v>0</v>
      </c>
      <c r="I37" s="726">
        <f>IF(I41=0,0,I24-I41)</f>
        <v>0</v>
      </c>
      <c r="J37" s="726">
        <f>IF(J41=0,0,J24-J41)</f>
        <v>0</v>
      </c>
      <c r="K37" s="144"/>
      <c r="L37" s="120"/>
      <c r="S37" s="35"/>
      <c r="T37" s="35"/>
      <c r="U37" s="35"/>
      <c r="V37" s="35"/>
      <c r="W37" s="35"/>
      <c r="Y37" s="54"/>
    </row>
    <row r="38" spans="2:25" ht="12.75" customHeight="1" x14ac:dyDescent="0.2">
      <c r="B38" s="93"/>
      <c r="C38" s="133"/>
      <c r="D38" s="263" t="s">
        <v>202</v>
      </c>
      <c r="E38" s="138"/>
      <c r="F38" s="726">
        <f>IF(F41=0,0,F29-F42)</f>
        <v>0</v>
      </c>
      <c r="G38" s="726">
        <f>IF(G41=0,0,G29-G42)</f>
        <v>0</v>
      </c>
      <c r="H38" s="726">
        <f>IF(H41=0,0,H29-H42)</f>
        <v>0</v>
      </c>
      <c r="I38" s="726">
        <f>IF(I41=0,0,I29-I42)</f>
        <v>0</v>
      </c>
      <c r="J38" s="726">
        <f>IF(J41=0,0,J29-J42)</f>
        <v>0</v>
      </c>
      <c r="K38" s="144"/>
      <c r="L38" s="120"/>
      <c r="S38" s="35"/>
      <c r="T38" s="35"/>
      <c r="U38" s="35"/>
      <c r="V38" s="35"/>
      <c r="W38" s="35"/>
      <c r="Y38" s="54"/>
    </row>
    <row r="39" spans="2:25" ht="12.75" customHeight="1" x14ac:dyDescent="0.2">
      <c r="B39" s="93"/>
      <c r="C39" s="133"/>
      <c r="D39" s="263"/>
      <c r="E39" s="140"/>
      <c r="F39" s="140"/>
      <c r="G39" s="140"/>
      <c r="H39" s="140"/>
      <c r="I39" s="140"/>
      <c r="J39" s="167"/>
      <c r="K39" s="144"/>
      <c r="L39" s="120"/>
      <c r="S39" s="35"/>
      <c r="T39" s="35"/>
      <c r="U39" s="35"/>
      <c r="V39" s="35"/>
      <c r="W39" s="35"/>
      <c r="Y39" s="54"/>
    </row>
    <row r="40" spans="2:25" ht="12.75" customHeight="1" x14ac:dyDescent="0.2">
      <c r="B40" s="93"/>
      <c r="C40" s="133"/>
      <c r="D40" s="644" t="s">
        <v>335</v>
      </c>
      <c r="E40" s="147"/>
      <c r="F40" s="140"/>
      <c r="G40" s="140"/>
      <c r="H40" s="140"/>
      <c r="I40" s="140"/>
      <c r="J40" s="167"/>
      <c r="K40" s="144"/>
      <c r="L40" s="120"/>
      <c r="S40" s="35"/>
      <c r="T40" s="35"/>
      <c r="U40" s="35"/>
      <c r="V40" s="35"/>
      <c r="W40" s="35"/>
      <c r="Y40" s="54"/>
    </row>
    <row r="41" spans="2:25" ht="12.75" customHeight="1" x14ac:dyDescent="0.2">
      <c r="B41" s="93"/>
      <c r="C41" s="133"/>
      <c r="D41" s="264" t="s">
        <v>206</v>
      </c>
      <c r="E41" s="138"/>
      <c r="F41" s="179">
        <v>0</v>
      </c>
      <c r="G41" s="179">
        <v>0</v>
      </c>
      <c r="H41" s="180">
        <f t="shared" ref="H41:J42" si="2">G41</f>
        <v>0</v>
      </c>
      <c r="I41" s="180">
        <f t="shared" si="2"/>
        <v>0</v>
      </c>
      <c r="J41" s="181">
        <f t="shared" si="2"/>
        <v>0</v>
      </c>
      <c r="K41" s="144"/>
      <c r="L41" s="120"/>
      <c r="S41" s="35"/>
      <c r="T41" s="35"/>
      <c r="U41" s="35"/>
      <c r="V41" s="35"/>
      <c r="W41" s="35"/>
      <c r="Y41" s="54"/>
    </row>
    <row r="42" spans="2:25" ht="12.75" customHeight="1" x14ac:dyDescent="0.2">
      <c r="B42" s="93"/>
      <c r="C42" s="133"/>
      <c r="D42" s="263" t="s">
        <v>202</v>
      </c>
      <c r="E42" s="138"/>
      <c r="F42" s="179">
        <v>0</v>
      </c>
      <c r="G42" s="179">
        <v>0</v>
      </c>
      <c r="H42" s="180">
        <f t="shared" si="2"/>
        <v>0</v>
      </c>
      <c r="I42" s="180">
        <f t="shared" si="2"/>
        <v>0</v>
      </c>
      <c r="J42" s="181">
        <f t="shared" si="2"/>
        <v>0</v>
      </c>
      <c r="K42" s="152"/>
      <c r="L42" s="120"/>
      <c r="S42" s="35"/>
      <c r="T42" s="35"/>
      <c r="U42" s="35"/>
      <c r="V42" s="35"/>
      <c r="W42" s="35"/>
      <c r="Y42" s="54"/>
    </row>
    <row r="43" spans="2:25" ht="12.75" customHeight="1" x14ac:dyDescent="0.2">
      <c r="B43" s="93"/>
      <c r="C43" s="148"/>
      <c r="D43" s="412"/>
      <c r="E43" s="160"/>
      <c r="F43" s="160"/>
      <c r="G43" s="160"/>
      <c r="H43" s="160"/>
      <c r="I43" s="160"/>
      <c r="J43" s="168"/>
      <c r="K43" s="168"/>
      <c r="L43" s="120"/>
      <c r="S43" s="35"/>
      <c r="T43" s="35"/>
      <c r="U43" s="35"/>
      <c r="V43" s="35"/>
      <c r="W43" s="35"/>
      <c r="Y43" s="54"/>
    </row>
    <row r="44" spans="2:25" ht="12.75" customHeight="1" x14ac:dyDescent="0.2">
      <c r="B44" s="93"/>
      <c r="C44" s="94"/>
      <c r="D44" s="325"/>
      <c r="E44" s="94"/>
      <c r="F44" s="110"/>
      <c r="G44" s="110"/>
      <c r="H44" s="110"/>
      <c r="I44" s="110"/>
      <c r="J44" s="110"/>
      <c r="K44" s="125"/>
      <c r="L44" s="120"/>
      <c r="S44" s="35"/>
      <c r="T44" s="35"/>
      <c r="U44" s="35"/>
      <c r="V44" s="35"/>
      <c r="W44" s="35"/>
      <c r="Y44" s="54"/>
    </row>
    <row r="45" spans="2:25" ht="12.75" customHeight="1" x14ac:dyDescent="0.2">
      <c r="B45" s="93"/>
      <c r="C45" s="94"/>
      <c r="D45" s="325"/>
      <c r="E45" s="94"/>
      <c r="F45" s="110"/>
      <c r="G45" s="110"/>
      <c r="H45" s="110"/>
      <c r="I45" s="110"/>
      <c r="J45" s="110"/>
      <c r="K45" s="125"/>
      <c r="L45" s="120"/>
      <c r="S45" s="35"/>
      <c r="T45" s="35"/>
      <c r="U45" s="35"/>
      <c r="V45" s="35"/>
      <c r="W45" s="35"/>
      <c r="Y45" s="54"/>
    </row>
    <row r="46" spans="2:25" ht="12.75" customHeight="1" x14ac:dyDescent="0.2">
      <c r="B46" s="93"/>
      <c r="C46" s="133"/>
      <c r="D46" s="264"/>
      <c r="E46" s="138"/>
      <c r="F46" s="141"/>
      <c r="G46" s="141"/>
      <c r="H46" s="141"/>
      <c r="I46" s="141"/>
      <c r="J46" s="141"/>
      <c r="K46" s="144"/>
      <c r="L46" s="120"/>
      <c r="S46" s="35"/>
      <c r="T46" s="35"/>
      <c r="U46" s="35"/>
      <c r="V46" s="35"/>
      <c r="W46" s="35"/>
      <c r="Y46" s="54"/>
    </row>
    <row r="47" spans="2:25" ht="12.75" customHeight="1" x14ac:dyDescent="0.2">
      <c r="B47" s="93"/>
      <c r="C47" s="133"/>
      <c r="D47" s="712" t="s">
        <v>397</v>
      </c>
      <c r="E47" s="138"/>
      <c r="F47" s="720" t="str">
        <f>F16</f>
        <v>2016/17</v>
      </c>
      <c r="G47" s="720" t="str">
        <f>G16</f>
        <v>2017/18</v>
      </c>
      <c r="H47" s="714" t="s">
        <v>399</v>
      </c>
      <c r="I47" s="715"/>
      <c r="J47" s="715"/>
      <c r="K47" s="144"/>
      <c r="L47" s="120"/>
      <c r="S47" s="35"/>
      <c r="T47" s="35"/>
      <c r="U47" s="35"/>
      <c r="V47" s="35"/>
      <c r="W47" s="35"/>
      <c r="Y47" s="54"/>
    </row>
    <row r="48" spans="2:25" ht="12.75" customHeight="1" x14ac:dyDescent="0.2">
      <c r="B48" s="93"/>
      <c r="C48" s="133"/>
      <c r="D48" s="524"/>
      <c r="E48" s="138"/>
      <c r="F48" s="138"/>
      <c r="G48" s="138"/>
      <c r="H48" s="717" t="s">
        <v>400</v>
      </c>
      <c r="I48" s="716"/>
      <c r="J48" s="716"/>
      <c r="K48" s="144"/>
      <c r="L48" s="120"/>
      <c r="S48" s="35"/>
      <c r="T48" s="35"/>
      <c r="U48" s="35"/>
      <c r="V48" s="35"/>
      <c r="W48" s="35"/>
      <c r="Y48" s="54"/>
    </row>
    <row r="49" spans="2:25" ht="12.75" customHeight="1" x14ac:dyDescent="0.2">
      <c r="B49" s="93"/>
      <c r="C49" s="133"/>
      <c r="D49" s="524" t="s">
        <v>476</v>
      </c>
      <c r="E49" s="138"/>
      <c r="F49" s="729">
        <f>IF(F50=0,0,(ROUND(+tab!D18+F50*tab!D19,2)))</f>
        <v>66351.62</v>
      </c>
      <c r="G49" s="729">
        <f>IF(G50=0,0,(ROUND(+tab!E18+G50*tab!E19,2)))</f>
        <v>66351.62</v>
      </c>
      <c r="H49" s="717" t="s">
        <v>478</v>
      </c>
      <c r="I49" s="716"/>
      <c r="J49" s="716"/>
      <c r="K49" s="144"/>
      <c r="L49" s="120"/>
      <c r="S49" s="35"/>
      <c r="T49" s="35"/>
      <c r="U49" s="35"/>
      <c r="V49" s="35"/>
      <c r="W49" s="35"/>
      <c r="Y49" s="54"/>
    </row>
    <row r="50" spans="2:25" ht="12.75" customHeight="1" x14ac:dyDescent="0.2">
      <c r="B50" s="93"/>
      <c r="C50" s="133"/>
      <c r="D50" s="264" t="s">
        <v>398</v>
      </c>
      <c r="E50" s="138"/>
      <c r="F50" s="189">
        <v>41.45</v>
      </c>
      <c r="G50" s="189">
        <f>F50</f>
        <v>41.45</v>
      </c>
      <c r="H50" s="717" t="s">
        <v>479</v>
      </c>
      <c r="I50" s="716"/>
      <c r="J50" s="716"/>
      <c r="K50" s="144"/>
      <c r="L50" s="120"/>
      <c r="S50" s="35"/>
      <c r="T50" s="35"/>
      <c r="U50" s="35"/>
      <c r="V50" s="35"/>
      <c r="W50" s="35"/>
      <c r="Y50" s="54"/>
    </row>
    <row r="51" spans="2:25" ht="12.75" customHeight="1" x14ac:dyDescent="0.2">
      <c r="B51" s="93"/>
      <c r="C51" s="148"/>
      <c r="D51" s="264"/>
      <c r="E51" s="150"/>
      <c r="F51" s="151"/>
      <c r="G51" s="150"/>
      <c r="H51" s="717" t="s">
        <v>480</v>
      </c>
      <c r="I51" s="718"/>
      <c r="J51" s="718"/>
      <c r="K51" s="152"/>
      <c r="L51" s="120"/>
      <c r="S51" s="35"/>
      <c r="T51" s="35"/>
      <c r="U51" s="35"/>
      <c r="V51" s="35"/>
      <c r="W51" s="35"/>
      <c r="Y51" s="54"/>
    </row>
    <row r="52" spans="2:25" ht="12.75" customHeight="1" x14ac:dyDescent="0.2">
      <c r="B52" s="93"/>
      <c r="D52" s="524" t="s">
        <v>477</v>
      </c>
      <c r="E52" s="169"/>
      <c r="F52" s="728">
        <f>IF(F53=0,0,(F54/F53))</f>
        <v>65000</v>
      </c>
      <c r="G52" s="728">
        <f>IF(G53=0,0,(G54/G53))</f>
        <v>65500</v>
      </c>
      <c r="H52" s="717" t="s">
        <v>498</v>
      </c>
      <c r="I52" s="719"/>
      <c r="J52" s="719"/>
      <c r="K52" s="54"/>
      <c r="L52" s="120"/>
      <c r="S52" s="35"/>
      <c r="T52" s="35"/>
      <c r="U52" s="35"/>
      <c r="V52" s="35"/>
      <c r="W52" s="35"/>
      <c r="Y52" s="54"/>
    </row>
    <row r="53" spans="2:25" ht="12.75" customHeight="1" x14ac:dyDescent="0.2">
      <c r="B53" s="93"/>
      <c r="D53" s="263" t="s">
        <v>368</v>
      </c>
      <c r="E53" s="264"/>
      <c r="F53" s="615">
        <v>1</v>
      </c>
      <c r="G53" s="615">
        <f>F53</f>
        <v>1</v>
      </c>
      <c r="H53" s="717" t="s">
        <v>499</v>
      </c>
      <c r="I53" s="719"/>
      <c r="J53" s="719"/>
      <c r="K53" s="54"/>
      <c r="L53" s="120"/>
      <c r="S53" s="35"/>
      <c r="T53" s="35"/>
      <c r="U53" s="35"/>
      <c r="V53" s="35"/>
      <c r="W53" s="35"/>
      <c r="Y53" s="54"/>
    </row>
    <row r="54" spans="2:25" ht="12.75" customHeight="1" x14ac:dyDescent="0.2">
      <c r="B54" s="93"/>
      <c r="D54" s="263" t="s">
        <v>369</v>
      </c>
      <c r="E54" s="264"/>
      <c r="F54" s="616">
        <v>65000</v>
      </c>
      <c r="G54" s="616">
        <v>65500</v>
      </c>
      <c r="H54" s="917" t="s">
        <v>481</v>
      </c>
      <c r="I54" s="719"/>
      <c r="J54" s="719"/>
      <c r="K54" s="54"/>
      <c r="L54" s="120"/>
      <c r="S54" s="35"/>
      <c r="T54" s="35"/>
      <c r="U54" s="35"/>
      <c r="V54" s="35"/>
      <c r="W54" s="35"/>
      <c r="Y54" s="54"/>
    </row>
    <row r="55" spans="2:25" ht="12.75" customHeight="1" x14ac:dyDescent="0.2">
      <c r="B55" s="93"/>
      <c r="D55" s="711"/>
      <c r="F55" s="51"/>
      <c r="G55" s="35"/>
      <c r="H55" s="48"/>
      <c r="I55" s="51"/>
      <c r="J55" s="51"/>
      <c r="K55" s="54"/>
      <c r="L55" s="120"/>
      <c r="S55" s="35"/>
      <c r="T55" s="35"/>
      <c r="U55" s="35"/>
      <c r="V55" s="35"/>
      <c r="W55" s="35"/>
      <c r="Y55" s="54"/>
    </row>
    <row r="56" spans="2:25" ht="12.75" customHeight="1" x14ac:dyDescent="0.2">
      <c r="B56" s="93"/>
      <c r="C56" s="94"/>
      <c r="D56" s="325"/>
      <c r="E56" s="94"/>
      <c r="F56" s="110"/>
      <c r="G56" s="110"/>
      <c r="H56" s="110"/>
      <c r="I56" s="110"/>
      <c r="J56" s="110"/>
      <c r="K56" s="125"/>
      <c r="L56" s="120"/>
      <c r="S56" s="35"/>
      <c r="T56" s="35"/>
      <c r="U56" s="35"/>
      <c r="V56" s="35"/>
      <c r="W56" s="35"/>
      <c r="Y56" s="54"/>
    </row>
    <row r="57" spans="2:25" ht="12.75" customHeight="1" x14ac:dyDescent="0.2">
      <c r="B57" s="93"/>
      <c r="C57" s="94"/>
      <c r="D57" s="325"/>
      <c r="E57" s="94"/>
      <c r="F57" s="94"/>
      <c r="G57" s="94"/>
      <c r="H57" s="94"/>
      <c r="I57" s="94"/>
      <c r="J57" s="94"/>
      <c r="K57" s="94"/>
      <c r="L57" s="117"/>
      <c r="S57" s="35"/>
      <c r="T57" s="35"/>
      <c r="U57" s="35"/>
      <c r="V57" s="35"/>
      <c r="W57" s="35"/>
      <c r="Y57" s="51"/>
    </row>
    <row r="58" spans="2:25" ht="12.75" customHeight="1" x14ac:dyDescent="0.2">
      <c r="B58" s="93"/>
      <c r="C58" s="94"/>
      <c r="D58" s="325"/>
      <c r="E58" s="94"/>
      <c r="F58" s="721"/>
      <c r="G58" s="721"/>
      <c r="H58" s="721"/>
      <c r="I58" s="721"/>
      <c r="J58" s="721"/>
      <c r="K58" s="94"/>
      <c r="L58" s="117"/>
      <c r="S58" s="35"/>
      <c r="T58" s="35"/>
      <c r="U58" s="35"/>
      <c r="V58" s="35"/>
      <c r="W58" s="35"/>
      <c r="Y58" s="51"/>
    </row>
    <row r="59" spans="2:25" ht="12.75" customHeight="1" x14ac:dyDescent="0.2">
      <c r="B59" s="93"/>
      <c r="C59" s="94"/>
      <c r="D59" s="325"/>
      <c r="E59" s="94"/>
      <c r="F59" s="722">
        <f>tab!D4</f>
        <v>2016</v>
      </c>
      <c r="G59" s="722">
        <f>tab!E4</f>
        <v>2017</v>
      </c>
      <c r="H59" s="722">
        <f>G59+1</f>
        <v>2018</v>
      </c>
      <c r="I59" s="722">
        <f>H59+1</f>
        <v>2019</v>
      </c>
      <c r="J59" s="722">
        <f>I59+1</f>
        <v>2020</v>
      </c>
      <c r="K59" s="94"/>
      <c r="L59" s="117"/>
      <c r="S59" s="35"/>
      <c r="T59" s="35"/>
      <c r="U59" s="35"/>
      <c r="V59" s="35"/>
      <c r="W59" s="35"/>
      <c r="Y59" s="51"/>
    </row>
    <row r="60" spans="2:25" ht="12.75" customHeight="1" x14ac:dyDescent="0.2">
      <c r="B60" s="93"/>
      <c r="C60" s="94"/>
      <c r="D60" s="325"/>
      <c r="E60" s="94"/>
      <c r="F60" s="94"/>
      <c r="G60" s="94"/>
      <c r="H60" s="94"/>
      <c r="I60" s="94"/>
      <c r="J60" s="94"/>
      <c r="K60" s="94"/>
      <c r="L60" s="117"/>
      <c r="S60" s="35"/>
      <c r="T60" s="35"/>
      <c r="U60" s="35"/>
      <c r="V60" s="35"/>
      <c r="W60" s="35"/>
      <c r="Y60" s="51"/>
    </row>
    <row r="61" spans="2:25" ht="12.75" customHeight="1" x14ac:dyDescent="0.2">
      <c r="B61" s="93"/>
      <c r="C61" s="128"/>
      <c r="D61" s="334"/>
      <c r="E61" s="129"/>
      <c r="F61" s="153"/>
      <c r="G61" s="153"/>
      <c r="H61" s="154"/>
      <c r="I61" s="154"/>
      <c r="J61" s="154"/>
      <c r="K61" s="155"/>
      <c r="L61" s="117"/>
      <c r="S61" s="35"/>
      <c r="T61" s="35"/>
      <c r="U61" s="35"/>
      <c r="V61" s="35"/>
      <c r="W61" s="35"/>
      <c r="Y61" s="51"/>
    </row>
    <row r="62" spans="2:25" ht="12.75" customHeight="1" x14ac:dyDescent="0.2">
      <c r="B62" s="93"/>
      <c r="C62" s="133"/>
      <c r="D62" s="712" t="s">
        <v>340</v>
      </c>
      <c r="E62" s="138"/>
      <c r="F62" s="156"/>
      <c r="G62" s="156"/>
      <c r="H62" s="141"/>
      <c r="I62" s="141"/>
      <c r="J62" s="141"/>
      <c r="K62" s="143"/>
      <c r="L62" s="117"/>
      <c r="S62" s="35"/>
      <c r="T62" s="35"/>
      <c r="U62" s="35"/>
      <c r="V62" s="35"/>
      <c r="W62" s="35"/>
      <c r="Y62" s="51"/>
    </row>
    <row r="63" spans="2:25" ht="12.75" customHeight="1" x14ac:dyDescent="0.2">
      <c r="B63" s="93"/>
      <c r="C63" s="133"/>
      <c r="D63" s="264"/>
      <c r="E63" s="138"/>
      <c r="F63" s="156"/>
      <c r="G63" s="156"/>
      <c r="H63" s="141"/>
      <c r="I63" s="141"/>
      <c r="J63" s="141"/>
      <c r="K63" s="143"/>
      <c r="L63" s="117"/>
      <c r="S63" s="35"/>
      <c r="T63" s="35"/>
      <c r="U63" s="35"/>
      <c r="V63" s="35"/>
      <c r="W63" s="35"/>
      <c r="Y63" s="51"/>
    </row>
    <row r="64" spans="2:25" ht="12.75" customHeight="1" x14ac:dyDescent="0.2">
      <c r="B64" s="93"/>
      <c r="C64" s="133"/>
      <c r="D64" s="263" t="s">
        <v>203</v>
      </c>
      <c r="E64" s="140"/>
      <c r="F64" s="179" t="s">
        <v>426</v>
      </c>
      <c r="G64" s="179" t="str">
        <f>+F64</f>
        <v>ja</v>
      </c>
      <c r="H64" s="179" t="str">
        <f>+G64</f>
        <v>ja</v>
      </c>
      <c r="I64" s="179" t="str">
        <f>+H64</f>
        <v>ja</v>
      </c>
      <c r="J64" s="179" t="str">
        <f>+I64</f>
        <v>ja</v>
      </c>
      <c r="K64" s="143"/>
      <c r="L64" s="117"/>
      <c r="S64" s="35"/>
      <c r="T64" s="35"/>
      <c r="U64" s="35"/>
      <c r="V64" s="35"/>
      <c r="W64" s="35"/>
      <c r="Y64" s="51"/>
    </row>
    <row r="65" spans="2:25" ht="12.75" customHeight="1" x14ac:dyDescent="0.2">
      <c r="B65" s="93"/>
      <c r="C65" s="133"/>
      <c r="D65" s="264"/>
      <c r="E65" s="138"/>
      <c r="F65" s="141"/>
      <c r="G65" s="141"/>
      <c r="H65" s="141"/>
      <c r="I65" s="141"/>
      <c r="J65" s="141"/>
      <c r="K65" s="144"/>
      <c r="L65" s="120"/>
      <c r="S65" s="35"/>
      <c r="T65" s="35"/>
      <c r="U65" s="35"/>
      <c r="V65" s="35"/>
      <c r="W65" s="35"/>
      <c r="Y65" s="54"/>
    </row>
    <row r="66" spans="2:25" ht="12.75" customHeight="1" x14ac:dyDescent="0.2">
      <c r="B66" s="93"/>
      <c r="C66" s="133"/>
      <c r="D66" s="528" t="s">
        <v>348</v>
      </c>
      <c r="E66" s="138"/>
      <c r="F66" s="141"/>
      <c r="G66" s="141"/>
      <c r="H66" s="141"/>
      <c r="I66" s="141"/>
      <c r="J66" s="141"/>
      <c r="K66" s="144"/>
      <c r="L66" s="120"/>
      <c r="S66" s="35"/>
      <c r="T66" s="35"/>
      <c r="U66" s="35"/>
      <c r="V66" s="35"/>
      <c r="W66" s="35"/>
      <c r="Y66" s="54"/>
    </row>
    <row r="67" spans="2:25" ht="12.75" customHeight="1" x14ac:dyDescent="0.2">
      <c r="B67" s="93"/>
      <c r="C67" s="133"/>
      <c r="D67" s="553" t="s">
        <v>349</v>
      </c>
      <c r="E67" s="138"/>
      <c r="F67" s="156"/>
      <c r="G67" s="156"/>
      <c r="H67" s="141"/>
      <c r="I67" s="141"/>
      <c r="J67" s="141"/>
      <c r="K67" s="143"/>
      <c r="L67" s="117"/>
      <c r="S67" s="35"/>
      <c r="T67" s="35"/>
      <c r="U67" s="35"/>
      <c r="V67" s="35"/>
      <c r="W67" s="35"/>
      <c r="Y67" s="51"/>
    </row>
    <row r="68" spans="2:25" ht="12.75" customHeight="1" x14ac:dyDescent="0.2">
      <c r="B68" s="93"/>
      <c r="C68" s="133"/>
      <c r="D68" s="264" t="s">
        <v>251</v>
      </c>
      <c r="E68" s="140"/>
      <c r="F68" s="727">
        <f>IF(F24=0,0,(ROUNDUP(IF(F24&lt;15,2,F24/14),0)))</f>
        <v>12</v>
      </c>
      <c r="G68" s="727">
        <f>IF(G24=0,0,(ROUNDUP(IF(G24&lt;15,2,G24/14),0)))</f>
        <v>12</v>
      </c>
      <c r="H68" s="727">
        <f>IF(H24=0,0,(ROUNDUP(IF(H24&lt;15,2,H24/14),0)))</f>
        <v>12</v>
      </c>
      <c r="I68" s="727">
        <f>IF(I24=0,0,(ROUNDUP(IF(I24&lt;15,2,I24/14),0)))</f>
        <v>12</v>
      </c>
      <c r="J68" s="727">
        <f>IF(J24=0,0,(ROUNDUP(IF(J24&lt;15,2,J24/14),0)))</f>
        <v>12</v>
      </c>
      <c r="K68" s="157"/>
      <c r="L68" s="117"/>
      <c r="S68" s="35"/>
      <c r="T68" s="35"/>
      <c r="U68" s="35"/>
      <c r="V68" s="35"/>
      <c r="W68" s="35"/>
      <c r="Y68" s="51"/>
    </row>
    <row r="69" spans="2:25" ht="12.75" customHeight="1" x14ac:dyDescent="0.2">
      <c r="B69" s="93"/>
      <c r="C69" s="133"/>
      <c r="D69" s="263" t="str">
        <f>D36</f>
        <v>Hoofdvestiging</v>
      </c>
      <c r="E69" s="140"/>
      <c r="F69" s="727">
        <f>IF(F37=0,0,(ROUNDUP(IF(F37&lt;15,2,F37/14),0)))</f>
        <v>0</v>
      </c>
      <c r="G69" s="727">
        <f>IF(G37=0,0,(ROUNDUP(IF(G37&lt;15,2,G37/14),0)))</f>
        <v>0</v>
      </c>
      <c r="H69" s="727">
        <f>IF(H37=0,0,(ROUNDUP(IF(H37&lt;15,2,H37/14),0)))</f>
        <v>0</v>
      </c>
      <c r="I69" s="727">
        <f>IF(I37=0,0,(ROUNDUP(IF(I37&lt;15,2,I37/14),0)))</f>
        <v>0</v>
      </c>
      <c r="J69" s="727">
        <f>IF(J37=0,0,(ROUNDUP(IF(J37&lt;15,2,J37/14),0)))</f>
        <v>0</v>
      </c>
      <c r="K69" s="157"/>
      <c r="L69" s="117"/>
      <c r="S69" s="35"/>
      <c r="T69" s="35"/>
      <c r="U69" s="35"/>
      <c r="V69" s="35"/>
      <c r="W69" s="35"/>
      <c r="Y69" s="51"/>
    </row>
    <row r="70" spans="2:25" ht="12.75" customHeight="1" x14ac:dyDescent="0.2">
      <c r="B70" s="93"/>
      <c r="C70" s="133"/>
      <c r="D70" s="263" t="str">
        <f>D40</f>
        <v>Nevenvestiging 1</v>
      </c>
      <c r="E70" s="140"/>
      <c r="F70" s="727">
        <f>IF(F41=0,0,(ROUNDUP(IF(F41&lt;15,2,F41/14),0)))</f>
        <v>0</v>
      </c>
      <c r="G70" s="727">
        <f>IF(G41=0,0,(ROUNDUP(IF(G41&lt;15,2,G41/14),0)))</f>
        <v>0</v>
      </c>
      <c r="H70" s="727">
        <f>IF(H41=0,0,(ROUNDUP(IF(H41&lt;15,2,H41/14),0)))</f>
        <v>0</v>
      </c>
      <c r="I70" s="727">
        <f>IF(I41=0,0,(ROUNDUP(IF(I41&lt;15,2,I41/14),0)))</f>
        <v>0</v>
      </c>
      <c r="J70" s="727">
        <f>IF(J41=0,0,(ROUNDUP(IF(J41&lt;15,2,J41/14),0)))</f>
        <v>0</v>
      </c>
      <c r="K70" s="157"/>
      <c r="L70" s="117"/>
      <c r="S70" s="35"/>
      <c r="T70" s="35"/>
      <c r="U70" s="35"/>
      <c r="V70" s="35"/>
      <c r="W70" s="35"/>
      <c r="Y70" s="51"/>
    </row>
    <row r="71" spans="2:25" ht="12.75" customHeight="1" x14ac:dyDescent="0.2">
      <c r="B71" s="93"/>
      <c r="C71" s="133"/>
      <c r="D71" s="263"/>
      <c r="E71" s="140"/>
      <c r="F71" s="158"/>
      <c r="G71" s="158"/>
      <c r="H71" s="158"/>
      <c r="I71" s="158"/>
      <c r="J71" s="158"/>
      <c r="K71" s="157"/>
      <c r="L71" s="117"/>
      <c r="S71" s="35"/>
      <c r="T71" s="35"/>
      <c r="U71" s="35"/>
      <c r="V71" s="35"/>
      <c r="W71" s="35"/>
      <c r="Y71" s="51"/>
    </row>
    <row r="72" spans="2:25" ht="12.75" customHeight="1" x14ac:dyDescent="0.2">
      <c r="B72" s="93"/>
      <c r="C72" s="133"/>
      <c r="D72" s="553" t="s">
        <v>350</v>
      </c>
      <c r="E72" s="140"/>
      <c r="F72" s="158"/>
      <c r="G72" s="158"/>
      <c r="H72" s="158"/>
      <c r="I72" s="158"/>
      <c r="J72" s="158"/>
      <c r="K72" s="157"/>
      <c r="L72" s="117"/>
      <c r="S72" s="35"/>
      <c r="T72" s="35"/>
      <c r="U72" s="35"/>
      <c r="V72" s="35"/>
      <c r="W72" s="35"/>
      <c r="Y72" s="51"/>
    </row>
    <row r="73" spans="2:25" ht="12.75" customHeight="1" x14ac:dyDescent="0.2">
      <c r="B73" s="93"/>
      <c r="C73" s="133"/>
      <c r="D73" s="264" t="s">
        <v>251</v>
      </c>
      <c r="E73" s="140"/>
      <c r="F73" s="726">
        <f t="shared" ref="F73:J75" si="3">LOOKUP(F68,groepenleerlingennu,vloeroppervlaknu)</f>
        <v>1505</v>
      </c>
      <c r="G73" s="726">
        <f t="shared" si="3"/>
        <v>1505</v>
      </c>
      <c r="H73" s="726">
        <f t="shared" si="3"/>
        <v>1505</v>
      </c>
      <c r="I73" s="726">
        <f t="shared" si="3"/>
        <v>1505</v>
      </c>
      <c r="J73" s="726">
        <f t="shared" si="3"/>
        <v>1505</v>
      </c>
      <c r="K73" s="157"/>
      <c r="L73" s="117"/>
      <c r="S73" s="35"/>
      <c r="T73" s="35"/>
      <c r="U73" s="35"/>
      <c r="V73" s="35"/>
      <c r="W73" s="35"/>
      <c r="Y73" s="51"/>
    </row>
    <row r="74" spans="2:25" ht="12.75" customHeight="1" x14ac:dyDescent="0.2">
      <c r="B74" s="93"/>
      <c r="C74" s="133"/>
      <c r="D74" s="263" t="str">
        <f>D69</f>
        <v>Hoofdvestiging</v>
      </c>
      <c r="E74" s="140"/>
      <c r="F74" s="726">
        <f t="shared" si="3"/>
        <v>0</v>
      </c>
      <c r="G74" s="726">
        <f t="shared" si="3"/>
        <v>0</v>
      </c>
      <c r="H74" s="726">
        <f t="shared" si="3"/>
        <v>0</v>
      </c>
      <c r="I74" s="726">
        <f t="shared" si="3"/>
        <v>0</v>
      </c>
      <c r="J74" s="726">
        <f t="shared" si="3"/>
        <v>0</v>
      </c>
      <c r="K74" s="157"/>
      <c r="L74" s="117"/>
      <c r="S74" s="35"/>
      <c r="T74" s="35"/>
      <c r="U74" s="35"/>
      <c r="V74" s="35"/>
      <c r="W74" s="35"/>
      <c r="Y74" s="51"/>
    </row>
    <row r="75" spans="2:25" ht="12.75" customHeight="1" x14ac:dyDescent="0.2">
      <c r="B75" s="93"/>
      <c r="C75" s="133"/>
      <c r="D75" s="263" t="str">
        <f>D70</f>
        <v>Nevenvestiging 1</v>
      </c>
      <c r="E75" s="140"/>
      <c r="F75" s="726">
        <f t="shared" si="3"/>
        <v>0</v>
      </c>
      <c r="G75" s="726">
        <f t="shared" si="3"/>
        <v>0</v>
      </c>
      <c r="H75" s="726">
        <f t="shared" si="3"/>
        <v>0</v>
      </c>
      <c r="I75" s="726">
        <f t="shared" si="3"/>
        <v>0</v>
      </c>
      <c r="J75" s="726">
        <f t="shared" si="3"/>
        <v>0</v>
      </c>
      <c r="K75" s="157"/>
      <c r="L75" s="117"/>
      <c r="S75" s="35"/>
      <c r="T75" s="35"/>
      <c r="U75" s="35"/>
      <c r="V75" s="35"/>
      <c r="W75" s="35"/>
      <c r="Y75" s="51"/>
    </row>
    <row r="76" spans="2:25" ht="12.75" customHeight="1" x14ac:dyDescent="0.2">
      <c r="B76" s="93"/>
      <c r="C76" s="133"/>
      <c r="D76" s="263"/>
      <c r="E76" s="140"/>
      <c r="F76" s="158"/>
      <c r="G76" s="158"/>
      <c r="H76" s="158"/>
      <c r="I76" s="158"/>
      <c r="J76" s="158"/>
      <c r="K76" s="157"/>
      <c r="L76" s="117"/>
      <c r="S76" s="35"/>
      <c r="T76" s="35"/>
      <c r="U76" s="35"/>
      <c r="V76" s="35"/>
      <c r="W76" s="35"/>
      <c r="Y76" s="51"/>
    </row>
    <row r="77" spans="2:25" ht="12.75" customHeight="1" x14ac:dyDescent="0.2">
      <c r="B77" s="93"/>
      <c r="C77" s="133"/>
      <c r="D77" s="340" t="s">
        <v>205</v>
      </c>
      <c r="E77" s="140"/>
      <c r="F77" s="158"/>
      <c r="G77" s="158"/>
      <c r="H77" s="158"/>
      <c r="I77" s="158"/>
      <c r="J77" s="158"/>
      <c r="K77" s="157"/>
      <c r="L77" s="117"/>
      <c r="S77" s="35"/>
      <c r="T77" s="35"/>
      <c r="U77" s="35"/>
      <c r="V77" s="35"/>
      <c r="W77" s="35"/>
      <c r="Y77" s="51"/>
    </row>
    <row r="78" spans="2:25" ht="12.75" customHeight="1" x14ac:dyDescent="0.2">
      <c r="B78" s="93"/>
      <c r="C78" s="133"/>
      <c r="D78" s="553" t="s">
        <v>349</v>
      </c>
      <c r="E78" s="140"/>
      <c r="F78" s="158"/>
      <c r="G78" s="158"/>
      <c r="H78" s="158"/>
      <c r="I78" s="158"/>
      <c r="J78" s="158"/>
      <c r="K78" s="157"/>
      <c r="L78" s="117"/>
      <c r="S78" s="35"/>
      <c r="T78" s="35"/>
      <c r="U78" s="35"/>
      <c r="V78" s="35"/>
      <c r="W78" s="35"/>
      <c r="Y78" s="51"/>
    </row>
    <row r="79" spans="2:25" ht="12.75" customHeight="1" x14ac:dyDescent="0.2">
      <c r="B79" s="93"/>
      <c r="C79" s="133"/>
      <c r="D79" s="264" t="s">
        <v>251</v>
      </c>
      <c r="E79" s="140"/>
      <c r="F79" s="727">
        <f>IF(F29=0,0,(ROUNDUP(IF(F29&lt;15,2,F29/14),0)))</f>
        <v>12</v>
      </c>
      <c r="G79" s="727">
        <f>IF(G29=0,0,(ROUNDUP(IF(G29&lt;15,2,G29/14),0)))</f>
        <v>12</v>
      </c>
      <c r="H79" s="727">
        <f>IF(H29=0,0,(ROUNDUP(IF(H29&lt;15,2,H29/14),0)))</f>
        <v>12</v>
      </c>
      <c r="I79" s="727">
        <f>IF(I29=0,0,(ROUNDUP(IF(I29&lt;15,2,I29/14),0)))</f>
        <v>12</v>
      </c>
      <c r="J79" s="727">
        <f>IF(J29=0,0,(ROUNDUP(IF(J29&lt;15,2,J29/14),0)))</f>
        <v>12</v>
      </c>
      <c r="K79" s="157"/>
      <c r="L79" s="117"/>
      <c r="S79" s="35"/>
      <c r="T79" s="35"/>
      <c r="U79" s="35"/>
      <c r="V79" s="35"/>
      <c r="W79" s="35"/>
      <c r="Y79" s="51"/>
    </row>
    <row r="80" spans="2:25" ht="12.75" customHeight="1" x14ac:dyDescent="0.2">
      <c r="B80" s="93"/>
      <c r="C80" s="133"/>
      <c r="D80" s="263" t="str">
        <f>D69</f>
        <v>Hoofdvestiging</v>
      </c>
      <c r="E80" s="140"/>
      <c r="F80" s="727">
        <f>IF(F38=0,0,(ROUNDUP(IF(F38&lt;15,2,F38/14),0)))</f>
        <v>0</v>
      </c>
      <c r="G80" s="727">
        <f>IF(G38=0,0,(ROUNDUP(IF(G38&lt;15,2,G38/14),0)))</f>
        <v>0</v>
      </c>
      <c r="H80" s="727">
        <f>IF(H38=0,0,(ROUNDUP(IF(H38&lt;15,2,H38/14),0)))</f>
        <v>0</v>
      </c>
      <c r="I80" s="727">
        <f>IF(I38=0,0,(ROUNDUP(IF(I38&lt;15,2,I38/14),0)))</f>
        <v>0</v>
      </c>
      <c r="J80" s="727">
        <f>IF(J38=0,0,(ROUNDUP(IF(J38&lt;15,2,J38/14),0)))</f>
        <v>0</v>
      </c>
      <c r="K80" s="157"/>
      <c r="L80" s="117"/>
      <c r="S80" s="35"/>
      <c r="T80" s="35"/>
      <c r="U80" s="35"/>
      <c r="V80" s="35"/>
      <c r="W80" s="35"/>
      <c r="Y80" s="51"/>
    </row>
    <row r="81" spans="2:25" ht="12.75" customHeight="1" x14ac:dyDescent="0.2">
      <c r="B81" s="93"/>
      <c r="C81" s="133"/>
      <c r="D81" s="263" t="str">
        <f>D70</f>
        <v>Nevenvestiging 1</v>
      </c>
      <c r="E81" s="140"/>
      <c r="F81" s="727">
        <f>IF(F42=0,0,(ROUNDUP(IF(F42&lt;15,2,F42/14),0)))</f>
        <v>0</v>
      </c>
      <c r="G81" s="727">
        <f>IF(G42=0,0,(ROUNDUP(IF(G42&lt;15,2,G42/14),0)))</f>
        <v>0</v>
      </c>
      <c r="H81" s="727">
        <f>IF(H42=0,0,(ROUNDUP(IF(H42&lt;15,2,H42/14),0)))</f>
        <v>0</v>
      </c>
      <c r="I81" s="727">
        <f>IF(I42=0,0,(ROUNDUP(IF(I42&lt;15,2,I42/14),0)))</f>
        <v>0</v>
      </c>
      <c r="J81" s="727">
        <f>IF(J42=0,0,(ROUNDUP(IF(J42&lt;15,2,J42/14),0)))</f>
        <v>0</v>
      </c>
      <c r="K81" s="157"/>
      <c r="L81" s="117"/>
      <c r="S81" s="35"/>
      <c r="T81" s="35"/>
      <c r="U81" s="35"/>
      <c r="V81" s="35"/>
      <c r="W81" s="35"/>
      <c r="Y81" s="51"/>
    </row>
    <row r="82" spans="2:25" ht="12.75" customHeight="1" x14ac:dyDescent="0.2">
      <c r="B82" s="93"/>
      <c r="C82" s="133"/>
      <c r="D82" s="263"/>
      <c r="E82" s="140"/>
      <c r="F82" s="158"/>
      <c r="G82" s="158"/>
      <c r="H82" s="158"/>
      <c r="I82" s="158"/>
      <c r="J82" s="158"/>
      <c r="K82" s="157"/>
      <c r="L82" s="117"/>
      <c r="S82" s="35"/>
      <c r="T82" s="35"/>
      <c r="U82" s="35"/>
      <c r="V82" s="35"/>
      <c r="W82" s="35"/>
      <c r="Y82" s="51"/>
    </row>
    <row r="83" spans="2:25" ht="12.75" customHeight="1" x14ac:dyDescent="0.2">
      <c r="B83" s="93"/>
      <c r="C83" s="133"/>
      <c r="D83" s="553" t="s">
        <v>350</v>
      </c>
      <c r="E83" s="140"/>
      <c r="F83" s="158"/>
      <c r="G83" s="158"/>
      <c r="H83" s="158"/>
      <c r="I83" s="158"/>
      <c r="J83" s="158"/>
      <c r="K83" s="157"/>
      <c r="L83" s="117"/>
      <c r="S83" s="35"/>
      <c r="T83" s="35"/>
      <c r="U83" s="35"/>
      <c r="V83" s="35"/>
      <c r="W83" s="35"/>
      <c r="Y83" s="51"/>
    </row>
    <row r="84" spans="2:25" ht="12.75" customHeight="1" x14ac:dyDescent="0.2">
      <c r="B84" s="93"/>
      <c r="C84" s="133"/>
      <c r="D84" s="264" t="s">
        <v>251</v>
      </c>
      <c r="E84" s="140"/>
      <c r="F84" s="726">
        <f t="shared" ref="F84:J86" si="4">LOOKUP(F79,groepenleerlingennu,vloeroppervlaknu)</f>
        <v>1505</v>
      </c>
      <c r="G84" s="726">
        <f t="shared" si="4"/>
        <v>1505</v>
      </c>
      <c r="H84" s="726">
        <f t="shared" si="4"/>
        <v>1505</v>
      </c>
      <c r="I84" s="726">
        <f t="shared" si="4"/>
        <v>1505</v>
      </c>
      <c r="J84" s="726">
        <f t="shared" si="4"/>
        <v>1505</v>
      </c>
      <c r="K84" s="157"/>
      <c r="L84" s="117"/>
      <c r="S84" s="35"/>
      <c r="T84" s="35"/>
      <c r="U84" s="35"/>
      <c r="V84" s="35"/>
      <c r="W84" s="35"/>
      <c r="Y84" s="51"/>
    </row>
    <row r="85" spans="2:25" ht="12.75" customHeight="1" x14ac:dyDescent="0.2">
      <c r="B85" s="93"/>
      <c r="C85" s="133"/>
      <c r="D85" s="263" t="str">
        <f>D80</f>
        <v>Hoofdvestiging</v>
      </c>
      <c r="E85" s="140"/>
      <c r="F85" s="726">
        <f t="shared" si="4"/>
        <v>0</v>
      </c>
      <c r="G85" s="726">
        <f t="shared" si="4"/>
        <v>0</v>
      </c>
      <c r="H85" s="726">
        <f t="shared" si="4"/>
        <v>0</v>
      </c>
      <c r="I85" s="726">
        <f t="shared" si="4"/>
        <v>0</v>
      </c>
      <c r="J85" s="726">
        <f t="shared" si="4"/>
        <v>0</v>
      </c>
      <c r="K85" s="157"/>
      <c r="L85" s="117"/>
      <c r="S85" s="35"/>
      <c r="T85" s="35"/>
      <c r="U85" s="35"/>
      <c r="V85" s="35"/>
      <c r="W85" s="35"/>
      <c r="Y85" s="51"/>
    </row>
    <row r="86" spans="2:25" ht="12.75" customHeight="1" x14ac:dyDescent="0.2">
      <c r="B86" s="93"/>
      <c r="C86" s="133"/>
      <c r="D86" s="263" t="str">
        <f>D81</f>
        <v>Nevenvestiging 1</v>
      </c>
      <c r="E86" s="140"/>
      <c r="F86" s="726">
        <f t="shared" si="4"/>
        <v>0</v>
      </c>
      <c r="G86" s="726">
        <f t="shared" si="4"/>
        <v>0</v>
      </c>
      <c r="H86" s="726">
        <f t="shared" si="4"/>
        <v>0</v>
      </c>
      <c r="I86" s="726">
        <f t="shared" si="4"/>
        <v>0</v>
      </c>
      <c r="J86" s="726">
        <f t="shared" si="4"/>
        <v>0</v>
      </c>
      <c r="K86" s="157"/>
      <c r="L86" s="117"/>
      <c r="S86" s="35"/>
      <c r="T86" s="35"/>
      <c r="U86" s="35"/>
      <c r="V86" s="35"/>
      <c r="W86" s="35"/>
      <c r="Y86" s="51"/>
    </row>
    <row r="87" spans="2:25" ht="12.75" customHeight="1" x14ac:dyDescent="0.2">
      <c r="B87" s="93"/>
      <c r="C87" s="148"/>
      <c r="D87" s="412"/>
      <c r="E87" s="160"/>
      <c r="F87" s="161"/>
      <c r="G87" s="161"/>
      <c r="H87" s="161"/>
      <c r="I87" s="161"/>
      <c r="J87" s="161"/>
      <c r="K87" s="162"/>
      <c r="L87" s="117"/>
      <c r="S87" s="35"/>
      <c r="T87" s="35"/>
      <c r="U87" s="35"/>
      <c r="V87" s="35"/>
      <c r="W87" s="35"/>
      <c r="Y87" s="51"/>
    </row>
    <row r="88" spans="2:25" ht="12.75" customHeight="1" x14ac:dyDescent="0.2">
      <c r="B88" s="93"/>
      <c r="C88" s="94"/>
      <c r="D88" s="325"/>
      <c r="E88" s="94"/>
      <c r="F88" s="94"/>
      <c r="G88" s="94"/>
      <c r="H88" s="94"/>
      <c r="I88" s="94"/>
      <c r="J88" s="94"/>
      <c r="K88" s="94"/>
      <c r="L88" s="117"/>
      <c r="S88" s="35"/>
      <c r="T88" s="35"/>
      <c r="U88" s="35"/>
      <c r="V88" s="35"/>
      <c r="W88" s="35"/>
      <c r="Y88" s="51"/>
    </row>
    <row r="89" spans="2:25" ht="15" x14ac:dyDescent="0.25">
      <c r="B89" s="121"/>
      <c r="C89" s="122"/>
      <c r="D89" s="361"/>
      <c r="E89" s="122"/>
      <c r="F89" s="126"/>
      <c r="G89" s="126"/>
      <c r="H89" s="126"/>
      <c r="I89" s="126"/>
      <c r="J89" s="126"/>
      <c r="K89" s="123" t="s">
        <v>355</v>
      </c>
      <c r="L89" s="127"/>
    </row>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sheetData>
  <sheetProtection algorithmName="SHA-512" hashValue="jomJT/5Ya+rWHVL8t1gEIH4VLAW9J4Op+oByWShd/oazjG+hKxdMUb4b8pT8nXB315/RvRF5L/lit/ieXW8YuQ==" saltValue="n3HU5yTr61Bqj5WHBmlUDA==" spinCount="100000" sheet="1" objects="1" scenarios="1"/>
  <mergeCells count="1">
    <mergeCell ref="F10:G10"/>
  </mergeCells>
  <phoneticPr fontId="0" type="noConversion"/>
  <dataValidations count="1">
    <dataValidation type="list" allowBlank="1" showInputMessage="1" showErrorMessage="1" sqref="F64:J64">
      <formula1>"ja,nee"</formula1>
    </dataValidation>
  </dataValidations>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90" min="1"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N126"/>
  <sheetViews>
    <sheetView zoomScale="85" zoomScaleNormal="85" workbookViewId="0">
      <pane ySplit="10" topLeftCell="A11" activePane="bottomLeft" state="frozen"/>
      <selection activeCell="B2" sqref="B2"/>
      <selection pane="bottomLeft" activeCell="B2" sqref="B2"/>
    </sheetView>
  </sheetViews>
  <sheetFormatPr defaultColWidth="9.140625" defaultRowHeight="12.75" customHeight="1" x14ac:dyDescent="0.2"/>
  <cols>
    <col min="1" max="1" width="3.7109375" style="35" customWidth="1"/>
    <col min="2" max="3" width="2.7109375" style="35" customWidth="1"/>
    <col min="4" max="4" width="35.7109375" style="169" customWidth="1"/>
    <col min="5" max="5" width="0.85546875" style="35" customWidth="1"/>
    <col min="6" max="6" width="6.7109375" style="51" customWidth="1"/>
    <col min="7" max="7" width="1.7109375" style="35" customWidth="1"/>
    <col min="8" max="12" width="11.7109375" style="51" customWidth="1"/>
    <col min="13" max="13" width="1.7109375" style="35" customWidth="1"/>
    <col min="14" max="18" width="8.85546875" style="35" customWidth="1"/>
    <col min="19" max="21" width="2.7109375" style="35" customWidth="1"/>
    <col min="22" max="23" width="13.85546875" style="35" bestFit="1" customWidth="1"/>
    <col min="24" max="16384" width="9.140625" style="35"/>
  </cols>
  <sheetData>
    <row r="2" spans="2:23" ht="12.75" customHeight="1" x14ac:dyDescent="0.2">
      <c r="B2" s="89" t="s">
        <v>106</v>
      </c>
      <c r="C2" s="90"/>
      <c r="D2" s="321"/>
      <c r="E2" s="90"/>
      <c r="F2" s="190"/>
      <c r="G2" s="90"/>
      <c r="H2" s="190"/>
      <c r="I2" s="190"/>
      <c r="J2" s="190"/>
      <c r="K2" s="190"/>
      <c r="L2" s="190"/>
      <c r="M2" s="90"/>
      <c r="N2" s="90"/>
      <c r="O2" s="90"/>
      <c r="P2" s="90"/>
      <c r="Q2" s="90"/>
      <c r="R2" s="90"/>
      <c r="S2" s="90"/>
      <c r="T2" s="92"/>
    </row>
    <row r="3" spans="2:23" ht="12.75" customHeight="1" x14ac:dyDescent="0.2">
      <c r="B3" s="93"/>
      <c r="C3" s="94"/>
      <c r="D3" s="325"/>
      <c r="E3" s="94"/>
      <c r="F3" s="116"/>
      <c r="G3" s="94"/>
      <c r="H3" s="116"/>
      <c r="I3" s="116"/>
      <c r="J3" s="116"/>
      <c r="K3" s="116"/>
      <c r="L3" s="116"/>
      <c r="M3" s="94"/>
      <c r="N3" s="94"/>
      <c r="O3" s="94"/>
      <c r="P3" s="94"/>
      <c r="Q3" s="94"/>
      <c r="R3" s="94"/>
      <c r="S3" s="94"/>
      <c r="T3" s="96"/>
    </row>
    <row r="4" spans="2:23" s="311" customFormat="1" ht="18" customHeight="1" x14ac:dyDescent="0.3">
      <c r="B4" s="280"/>
      <c r="C4" s="279" t="s">
        <v>155</v>
      </c>
      <c r="D4" s="102"/>
      <c r="E4" s="279"/>
      <c r="F4" s="309"/>
      <c r="G4" s="279"/>
      <c r="H4" s="309"/>
      <c r="I4" s="309"/>
      <c r="J4" s="309"/>
      <c r="K4" s="309"/>
      <c r="L4" s="309"/>
      <c r="M4" s="279"/>
      <c r="N4" s="279"/>
      <c r="O4" s="279"/>
      <c r="P4" s="279"/>
      <c r="Q4" s="279"/>
      <c r="R4" s="279"/>
      <c r="S4" s="279"/>
      <c r="T4" s="310"/>
    </row>
    <row r="5" spans="2:23" s="38" customFormat="1" ht="18" customHeight="1" x14ac:dyDescent="0.3">
      <c r="B5" s="197"/>
      <c r="C5" s="102" t="str">
        <f>geg!F10</f>
        <v>Voorbeeld SBO</v>
      </c>
      <c r="D5" s="102"/>
      <c r="E5" s="102"/>
      <c r="F5" s="198"/>
      <c r="G5" s="102"/>
      <c r="H5" s="198"/>
      <c r="I5" s="198"/>
      <c r="J5" s="198"/>
      <c r="K5" s="198"/>
      <c r="L5" s="198"/>
      <c r="M5" s="102"/>
      <c r="N5" s="102"/>
      <c r="O5" s="102"/>
      <c r="P5" s="102"/>
      <c r="Q5" s="102"/>
      <c r="R5" s="102"/>
      <c r="S5" s="102"/>
      <c r="T5" s="199"/>
    </row>
    <row r="6" spans="2:23" ht="12" customHeight="1" x14ac:dyDescent="0.2">
      <c r="B6" s="93"/>
      <c r="C6" s="104"/>
      <c r="D6" s="325"/>
      <c r="E6" s="94"/>
      <c r="F6" s="116"/>
      <c r="G6" s="94"/>
      <c r="H6" s="116"/>
      <c r="I6" s="116"/>
      <c r="J6" s="116"/>
      <c r="K6" s="116"/>
      <c r="L6" s="116"/>
      <c r="M6" s="94"/>
      <c r="N6" s="94"/>
      <c r="O6" s="94"/>
      <c r="P6" s="94"/>
      <c r="Q6" s="94"/>
      <c r="R6" s="94"/>
      <c r="S6" s="94"/>
      <c r="T6" s="96"/>
    </row>
    <row r="7" spans="2:23" ht="12" customHeight="1" x14ac:dyDescent="0.2">
      <c r="B7" s="93"/>
      <c r="C7" s="104"/>
      <c r="D7" s="325"/>
      <c r="E7" s="94"/>
      <c r="F7" s="116"/>
      <c r="G7" s="94"/>
      <c r="H7" s="116"/>
      <c r="I7" s="116"/>
      <c r="J7" s="116"/>
      <c r="K7" s="116"/>
      <c r="L7" s="116"/>
      <c r="M7" s="94"/>
      <c r="N7" s="94"/>
      <c r="O7" s="94"/>
      <c r="P7" s="94"/>
      <c r="Q7" s="94"/>
      <c r="R7" s="94"/>
      <c r="S7" s="94"/>
      <c r="T7" s="96"/>
    </row>
    <row r="8" spans="2:23" s="56" customFormat="1" ht="18" customHeight="1" x14ac:dyDescent="0.3">
      <c r="B8" s="609"/>
      <c r="C8" s="98"/>
      <c r="D8" s="102"/>
      <c r="E8" s="195"/>
      <c r="F8" s="195"/>
      <c r="G8" s="195"/>
      <c r="H8" s="933" t="s">
        <v>401</v>
      </c>
      <c r="I8" s="933"/>
      <c r="J8" s="933"/>
      <c r="K8" s="933"/>
      <c r="L8" s="933"/>
      <c r="M8" s="747"/>
      <c r="N8" s="933" t="s">
        <v>402</v>
      </c>
      <c r="O8" s="933"/>
      <c r="P8" s="933"/>
      <c r="Q8" s="933"/>
      <c r="R8" s="933"/>
      <c r="S8" s="195"/>
      <c r="T8" s="196"/>
    </row>
    <row r="9" spans="2:23" ht="12" customHeight="1" x14ac:dyDescent="0.2">
      <c r="B9" s="93"/>
      <c r="C9" s="94"/>
      <c r="D9" s="325"/>
      <c r="E9" s="94"/>
      <c r="F9" s="116"/>
      <c r="G9" s="94"/>
      <c r="H9" s="722" t="str">
        <f>geg!F16</f>
        <v>2016/17</v>
      </c>
      <c r="I9" s="722" t="str">
        <f>geg!G16</f>
        <v>2017/18</v>
      </c>
      <c r="J9" s="722" t="str">
        <f>geg!H16</f>
        <v>2018/19</v>
      </c>
      <c r="K9" s="722" t="str">
        <f>geg!I16</f>
        <v>2019/20</v>
      </c>
      <c r="L9" s="722" t="str">
        <f>geg!J16</f>
        <v>2020/21</v>
      </c>
      <c r="M9" s="721"/>
      <c r="N9" s="722" t="str">
        <f>H9</f>
        <v>2016/17</v>
      </c>
      <c r="O9" s="722" t="str">
        <f>I9</f>
        <v>2017/18</v>
      </c>
      <c r="P9" s="722" t="str">
        <f>J9</f>
        <v>2018/19</v>
      </c>
      <c r="Q9" s="722" t="str">
        <f>K9</f>
        <v>2019/20</v>
      </c>
      <c r="R9" s="722" t="str">
        <f>L9</f>
        <v>2020/21</v>
      </c>
      <c r="S9" s="94"/>
      <c r="T9" s="96"/>
    </row>
    <row r="10" spans="2:23" ht="12" customHeight="1" x14ac:dyDescent="0.2">
      <c r="B10" s="93"/>
      <c r="C10" s="94"/>
      <c r="D10" s="325"/>
      <c r="E10" s="94"/>
      <c r="F10" s="116"/>
      <c r="G10" s="94"/>
      <c r="H10" s="116"/>
      <c r="I10" s="116"/>
      <c r="J10" s="116"/>
      <c r="K10" s="116"/>
      <c r="L10" s="116"/>
      <c r="M10" s="94"/>
      <c r="N10" s="94"/>
      <c r="O10" s="94"/>
      <c r="P10" s="94"/>
      <c r="Q10" s="94"/>
      <c r="R10" s="94"/>
      <c r="S10" s="94"/>
      <c r="T10" s="96"/>
    </row>
    <row r="11" spans="2:23" ht="12.75" customHeight="1" x14ac:dyDescent="0.2">
      <c r="B11" s="93"/>
      <c r="C11" s="128"/>
      <c r="D11" s="334"/>
      <c r="E11" s="129"/>
      <c r="F11" s="210"/>
      <c r="G11" s="129"/>
      <c r="H11" s="210"/>
      <c r="I11" s="210"/>
      <c r="J11" s="210"/>
      <c r="K11" s="210"/>
      <c r="L11" s="210"/>
      <c r="M11" s="129"/>
      <c r="N11" s="129"/>
      <c r="O11" s="129"/>
      <c r="P11" s="129"/>
      <c r="Q11" s="129"/>
      <c r="R11" s="129"/>
      <c r="S11" s="211"/>
      <c r="T11" s="96"/>
    </row>
    <row r="12" spans="2:23" ht="12.75" customHeight="1" x14ac:dyDescent="0.2">
      <c r="B12" s="93"/>
      <c r="C12" s="133"/>
      <c r="D12" s="712" t="s">
        <v>158</v>
      </c>
      <c r="E12" s="134"/>
      <c r="F12" s="146"/>
      <c r="G12" s="138"/>
      <c r="H12" s="146"/>
      <c r="I12" s="146"/>
      <c r="J12" s="146"/>
      <c r="K12" s="146"/>
      <c r="L12" s="146"/>
      <c r="M12" s="138"/>
      <c r="N12" s="138"/>
      <c r="O12" s="138"/>
      <c r="P12" s="138"/>
      <c r="Q12" s="138"/>
      <c r="R12" s="138"/>
      <c r="S12" s="212"/>
      <c r="T12" s="96"/>
    </row>
    <row r="13" spans="2:23" ht="12.75" customHeight="1" x14ac:dyDescent="0.2">
      <c r="B13" s="93"/>
      <c r="C13" s="133"/>
      <c r="D13" s="264"/>
      <c r="E13" s="138"/>
      <c r="F13" s="748" t="s">
        <v>68</v>
      </c>
      <c r="G13" s="138"/>
      <c r="H13" s="146"/>
      <c r="I13" s="146"/>
      <c r="J13" s="146"/>
      <c r="K13" s="214"/>
      <c r="L13" s="214"/>
      <c r="M13" s="138"/>
      <c r="N13" s="138"/>
      <c r="O13" s="138"/>
      <c r="P13" s="138"/>
      <c r="Q13" s="138"/>
      <c r="R13" s="138"/>
      <c r="S13" s="212"/>
      <c r="T13" s="96"/>
    </row>
    <row r="14" spans="2:23" ht="12.75" customHeight="1" x14ac:dyDescent="0.2">
      <c r="B14" s="93"/>
      <c r="C14" s="133"/>
      <c r="D14" s="524" t="s">
        <v>288</v>
      </c>
      <c r="E14" s="139"/>
      <c r="F14" s="215"/>
      <c r="G14" s="138"/>
      <c r="H14" s="216"/>
      <c r="I14" s="146"/>
      <c r="J14" s="146"/>
      <c r="K14" s="146"/>
      <c r="L14" s="146"/>
      <c r="M14" s="138"/>
      <c r="N14" s="138"/>
      <c r="O14" s="138"/>
      <c r="P14" s="138"/>
      <c r="Q14" s="134"/>
      <c r="R14" s="134"/>
      <c r="S14" s="217"/>
      <c r="T14" s="201"/>
      <c r="U14" s="41"/>
    </row>
    <row r="15" spans="2:23" ht="12.75" customHeight="1" x14ac:dyDescent="0.2">
      <c r="B15" s="93"/>
      <c r="C15" s="133"/>
      <c r="D15" s="264" t="s">
        <v>451</v>
      </c>
      <c r="E15" s="138"/>
      <c r="F15" s="298">
        <v>0</v>
      </c>
      <c r="G15" s="138"/>
      <c r="H15" s="909">
        <f>geg!F24*(tab!D23+(tab!D24*geg!F50))</f>
        <v>464846.08500000002</v>
      </c>
      <c r="I15" s="909">
        <f>geg!G24*(tab!$E$23+(tab!$E$24*geg!$G$50))</f>
        <v>464846.08500000002</v>
      </c>
      <c r="J15" s="909">
        <f>geg!H24*(tab!$E$23+(tab!$E$24*geg!$G$50))</f>
        <v>464846.08500000002</v>
      </c>
      <c r="K15" s="909">
        <f>geg!I24*(tab!$E$23+(tab!$E$24*geg!$G$50))</f>
        <v>464846.08500000002</v>
      </c>
      <c r="L15" s="909">
        <f>geg!J24*(tab!$E$23+(tab!$E$24*geg!$G$50))</f>
        <v>464846.08500000002</v>
      </c>
      <c r="M15" s="218"/>
      <c r="N15" s="910">
        <f>ROUND(H15/geg!$F$52,2)</f>
        <v>7.15</v>
      </c>
      <c r="O15" s="910">
        <f>ROUND(I15/geg!$G$52,2)</f>
        <v>7.1</v>
      </c>
      <c r="P15" s="910">
        <f>ROUND(J15/geg!$G$52,2)</f>
        <v>7.1</v>
      </c>
      <c r="Q15" s="910">
        <f>ROUND(K15/geg!$G$52,2)</f>
        <v>7.1</v>
      </c>
      <c r="R15" s="910">
        <f>ROUND(L15/geg!$G$52,2)</f>
        <v>7.1</v>
      </c>
      <c r="S15" s="219"/>
      <c r="T15" s="202"/>
      <c r="U15" s="75"/>
      <c r="V15" s="75"/>
      <c r="W15" s="75"/>
    </row>
    <row r="16" spans="2:23" ht="12.75" customHeight="1" x14ac:dyDescent="0.2">
      <c r="B16" s="93"/>
      <c r="C16" s="133"/>
      <c r="D16" s="264" t="s">
        <v>452</v>
      </c>
      <c r="E16" s="138"/>
      <c r="F16" s="298">
        <v>0</v>
      </c>
      <c r="G16" s="138"/>
      <c r="H16" s="909">
        <f>geg!F26*(tab!D25+(tab!D26*geg!F50))</f>
        <v>514370.04000000004</v>
      </c>
      <c r="I16" s="909">
        <f>geg!G26*(tab!$E$25+(tab!$E$26*geg!$G$50))</f>
        <v>514370.04000000004</v>
      </c>
      <c r="J16" s="909">
        <f>geg!H26*(tab!$E$25+(tab!$E$26*geg!$G$50))</f>
        <v>514370.04000000004</v>
      </c>
      <c r="K16" s="909">
        <f>geg!I26*(tab!$E$25+(tab!$E$26*geg!$G$50))</f>
        <v>514370.04000000004</v>
      </c>
      <c r="L16" s="909">
        <f>geg!J26*(tab!$E$25+(tab!$E$26*geg!$G$50))</f>
        <v>514370.04000000004</v>
      </c>
      <c r="M16" s="218"/>
      <c r="N16" s="910">
        <f>ROUND(H16/geg!$F$52,2)</f>
        <v>7.91</v>
      </c>
      <c r="O16" s="910">
        <f>ROUND(I16/geg!$G$52,2)</f>
        <v>7.85</v>
      </c>
      <c r="P16" s="910">
        <f>ROUND(J16/geg!$G$52,2)</f>
        <v>7.85</v>
      </c>
      <c r="Q16" s="910">
        <f>ROUND(K16/geg!$G$52,2)</f>
        <v>7.85</v>
      </c>
      <c r="R16" s="910">
        <f>ROUND(L16/geg!$G$52,2)</f>
        <v>7.85</v>
      </c>
      <c r="S16" s="219"/>
      <c r="T16" s="202"/>
      <c r="U16" s="75"/>
      <c r="V16" s="75"/>
      <c r="W16" s="75"/>
    </row>
    <row r="17" spans="2:23" ht="12.75" customHeight="1" x14ac:dyDescent="0.2">
      <c r="B17" s="93"/>
      <c r="C17" s="133"/>
      <c r="D17" s="264" t="s">
        <v>146</v>
      </c>
      <c r="E17" s="138"/>
      <c r="F17" s="298">
        <v>0</v>
      </c>
      <c r="G17" s="138"/>
      <c r="H17" s="909">
        <f>IF((geg!F25-4)&lt;0,0,(geg!F25-4)*(tab!D27+(tab!D28*geg!F50)))</f>
        <v>13302.705000000002</v>
      </c>
      <c r="I17" s="909">
        <f>IF((geg!G25-4)&lt;0,0,(geg!G25-4)*(tab!$E$27+(tab!$E$28*geg!$G$50)))</f>
        <v>7981.6230000000005</v>
      </c>
      <c r="J17" s="909">
        <f>IF((geg!H25-4)&lt;0,0,(geg!H25-4)*(tab!$E$27+(tab!$E$28*geg!$G$50)))</f>
        <v>7981.6230000000005</v>
      </c>
      <c r="K17" s="909">
        <f>IF((geg!I25-4)&lt;0,0,(geg!I25-4)*(tab!$E$27+(tab!$E$28*geg!$G$50)))</f>
        <v>7981.6230000000005</v>
      </c>
      <c r="L17" s="909">
        <f>IF((geg!J25-4)&lt;0,0,(geg!J25-4)*(tab!$E$27+(tab!$E$28*geg!$G$50)))</f>
        <v>7981.6230000000005</v>
      </c>
      <c r="M17" s="218"/>
      <c r="N17" s="910">
        <f>ROUND(H17/geg!$F$52,2)</f>
        <v>0.2</v>
      </c>
      <c r="O17" s="910">
        <f>ROUND(I17/geg!$G$52,2)</f>
        <v>0.12</v>
      </c>
      <c r="P17" s="910">
        <f>ROUND(J17/geg!$G$52,2)</f>
        <v>0.12</v>
      </c>
      <c r="Q17" s="910">
        <f>ROUND(K17/geg!$G$52,2)</f>
        <v>0.12</v>
      </c>
      <c r="R17" s="910">
        <f>ROUND(L17/geg!$G$52,2)</f>
        <v>0.12</v>
      </c>
      <c r="S17" s="219"/>
      <c r="T17" s="202"/>
      <c r="U17" s="75"/>
      <c r="V17" s="75"/>
      <c r="W17" s="75"/>
    </row>
    <row r="18" spans="2:23" ht="12.75" customHeight="1" x14ac:dyDescent="0.2">
      <c r="B18" s="93"/>
      <c r="C18" s="133"/>
      <c r="D18" s="264" t="s">
        <v>167</v>
      </c>
      <c r="E18" s="138"/>
      <c r="F18" s="298">
        <v>0</v>
      </c>
      <c r="G18" s="138"/>
      <c r="H18" s="909">
        <f>IF(geg!F24=0,0,IF(geg!F24&lt;=tab!$D$29,tab!D20,IF(geg!F24&gt;tab!$D$29,tab!D21)))</f>
        <v>37416.74</v>
      </c>
      <c r="I18" s="909">
        <f>IF(geg!G24=0,0,IF(geg!G24&lt;=tab!$D$29,tab!E20,IF(geg!G24&gt;tab!$D$29,tab!E21)))</f>
        <v>37416.74</v>
      </c>
      <c r="J18" s="909">
        <f>IF(geg!H24=0,0,IF(geg!H24&lt;=tab!$D$29,tab!E20,IF(geg!H24&gt;tab!$D$29,tab!E21)))</f>
        <v>37416.74</v>
      </c>
      <c r="K18" s="909">
        <f>IF(geg!I24=0,0,IF(geg!I24&lt;=tab!$D$29,tab!E20,IF(geg!I24&gt;tab!$D$29,tab!E21)))</f>
        <v>37416.74</v>
      </c>
      <c r="L18" s="909">
        <f>IF(geg!J24=0,0,IF(geg!J24&lt;=tab!$D$29,tab!E20,IF(geg!J24&gt;tab!$D$29,tab!E21)))</f>
        <v>37416.74</v>
      </c>
      <c r="M18" s="218"/>
      <c r="N18" s="910">
        <f>ROUND(H18/geg!$F$52,2)</f>
        <v>0.57999999999999996</v>
      </c>
      <c r="O18" s="910">
        <f>ROUND(I18/geg!$G$52,2)</f>
        <v>0.56999999999999995</v>
      </c>
      <c r="P18" s="910">
        <f>ROUND(J18/geg!$G$52,2)</f>
        <v>0.56999999999999995</v>
      </c>
      <c r="Q18" s="910">
        <f>ROUND(K18/geg!$G$52,2)</f>
        <v>0.56999999999999995</v>
      </c>
      <c r="R18" s="910">
        <f>ROUND(L18/geg!$G$52,2)</f>
        <v>0.56999999999999995</v>
      </c>
      <c r="S18" s="220"/>
      <c r="T18" s="202"/>
      <c r="U18" s="75"/>
      <c r="V18" s="75"/>
      <c r="W18" s="75"/>
    </row>
    <row r="19" spans="2:23" s="40" customFormat="1" ht="12.75" customHeight="1" x14ac:dyDescent="0.2">
      <c r="B19" s="203"/>
      <c r="C19" s="221"/>
      <c r="D19" s="222"/>
      <c r="E19" s="222"/>
      <c r="F19" s="138"/>
      <c r="G19" s="222"/>
      <c r="H19" s="755">
        <f>SUM(H15:H18)</f>
        <v>1029935.57</v>
      </c>
      <c r="I19" s="755">
        <f>SUM(I15:I18)</f>
        <v>1024614.488</v>
      </c>
      <c r="J19" s="755">
        <f>SUM(J15:J18)</f>
        <v>1024614.488</v>
      </c>
      <c r="K19" s="755">
        <f>SUM(K15:K18)</f>
        <v>1024614.488</v>
      </c>
      <c r="L19" s="755">
        <f>SUM(L15:L18)</f>
        <v>1024614.488</v>
      </c>
      <c r="M19" s="555"/>
      <c r="N19" s="754">
        <f>SUM(N15:N18)</f>
        <v>15.84</v>
      </c>
      <c r="O19" s="754">
        <f>SUM(O15:O18)</f>
        <v>15.639999999999999</v>
      </c>
      <c r="P19" s="754">
        <f>SUM(P15:P18)</f>
        <v>15.639999999999999</v>
      </c>
      <c r="Q19" s="754">
        <f>SUM(Q15:Q18)</f>
        <v>15.639999999999999</v>
      </c>
      <c r="R19" s="754">
        <f>SUM(R15:R18)</f>
        <v>15.639999999999999</v>
      </c>
      <c r="S19" s="226"/>
      <c r="T19" s="204"/>
    </row>
    <row r="20" spans="2:23" ht="12.75" customHeight="1" x14ac:dyDescent="0.2">
      <c r="B20" s="93"/>
      <c r="C20" s="133"/>
      <c r="D20" s="524" t="s">
        <v>490</v>
      </c>
      <c r="E20" s="139"/>
      <c r="F20" s="146"/>
      <c r="G20" s="138"/>
      <c r="H20" s="227"/>
      <c r="I20" s="227"/>
      <c r="J20" s="227"/>
      <c r="K20" s="228"/>
      <c r="L20" s="228"/>
      <c r="M20" s="229"/>
      <c r="N20" s="230"/>
      <c r="O20" s="230"/>
      <c r="P20" s="231"/>
      <c r="Q20" s="231"/>
      <c r="R20" s="231"/>
      <c r="S20" s="212"/>
      <c r="T20" s="96"/>
    </row>
    <row r="21" spans="2:23" ht="12.75" customHeight="1" x14ac:dyDescent="0.2">
      <c r="B21" s="93"/>
      <c r="C21" s="133"/>
      <c r="D21" s="730"/>
      <c r="E21" s="138"/>
      <c r="F21" s="298">
        <v>0</v>
      </c>
      <c r="G21" s="138"/>
      <c r="H21" s="289">
        <v>0</v>
      </c>
      <c r="I21" s="289">
        <v>0</v>
      </c>
      <c r="J21" s="289">
        <v>0</v>
      </c>
      <c r="K21" s="289">
        <v>0</v>
      </c>
      <c r="L21" s="289">
        <v>0</v>
      </c>
      <c r="M21" s="229"/>
      <c r="N21" s="910">
        <f>ROUND(H21/geg!$F$52,2)</f>
        <v>0</v>
      </c>
      <c r="O21" s="910">
        <f>ROUND(I21/geg!$G$52,2)</f>
        <v>0</v>
      </c>
      <c r="P21" s="910">
        <f>ROUND(J21/geg!$G$52,2)</f>
        <v>0</v>
      </c>
      <c r="Q21" s="910">
        <f>ROUND(K21/geg!$G$52,2)</f>
        <v>0</v>
      </c>
      <c r="R21" s="910">
        <f>ROUND(L21/geg!$G$52,2)</f>
        <v>0</v>
      </c>
      <c r="S21" s="232"/>
      <c r="T21" s="96"/>
    </row>
    <row r="22" spans="2:23" ht="12.75" customHeight="1" x14ac:dyDescent="0.2">
      <c r="B22" s="93"/>
      <c r="C22" s="133"/>
      <c r="D22" s="730"/>
      <c r="E22" s="138"/>
      <c r="F22" s="298">
        <v>0</v>
      </c>
      <c r="G22" s="138"/>
      <c r="H22" s="289">
        <v>0</v>
      </c>
      <c r="I22" s="289">
        <v>0</v>
      </c>
      <c r="J22" s="289">
        <v>0</v>
      </c>
      <c r="K22" s="289">
        <v>0</v>
      </c>
      <c r="L22" s="289">
        <v>0</v>
      </c>
      <c r="M22" s="229"/>
      <c r="N22" s="910">
        <f>ROUND(H22/geg!$F$52,2)</f>
        <v>0</v>
      </c>
      <c r="O22" s="910">
        <f>ROUND(I22/geg!$G$52,2)</f>
        <v>0</v>
      </c>
      <c r="P22" s="910">
        <f>ROUND(J22/geg!$G$52,2)</f>
        <v>0</v>
      </c>
      <c r="Q22" s="910">
        <f>ROUND(K22/geg!$G$52,2)</f>
        <v>0</v>
      </c>
      <c r="R22" s="910">
        <f>ROUND(L22/geg!$G$52,2)</f>
        <v>0</v>
      </c>
      <c r="S22" s="232"/>
      <c r="T22" s="96"/>
    </row>
    <row r="23" spans="2:23" ht="12.75" customHeight="1" x14ac:dyDescent="0.2">
      <c r="B23" s="93"/>
      <c r="C23" s="133"/>
      <c r="D23" s="730"/>
      <c r="E23" s="138"/>
      <c r="F23" s="298">
        <v>0</v>
      </c>
      <c r="G23" s="138"/>
      <c r="H23" s="289">
        <v>0</v>
      </c>
      <c r="I23" s="289">
        <v>0</v>
      </c>
      <c r="J23" s="289">
        <v>0</v>
      </c>
      <c r="K23" s="289">
        <v>0</v>
      </c>
      <c r="L23" s="289">
        <v>0</v>
      </c>
      <c r="M23" s="229"/>
      <c r="N23" s="910">
        <f>ROUND(H23/geg!$F$52,2)</f>
        <v>0</v>
      </c>
      <c r="O23" s="910">
        <f>ROUND(I23/geg!$G$52,2)</f>
        <v>0</v>
      </c>
      <c r="P23" s="910">
        <f>ROUND(J23/geg!$G$52,2)</f>
        <v>0</v>
      </c>
      <c r="Q23" s="910">
        <f>ROUND(K23/geg!$G$52,2)</f>
        <v>0</v>
      </c>
      <c r="R23" s="910">
        <f>ROUND(L23/geg!$G$52,2)</f>
        <v>0</v>
      </c>
      <c r="S23" s="232"/>
      <c r="T23" s="96"/>
    </row>
    <row r="24" spans="2:23" ht="12.75" customHeight="1" x14ac:dyDescent="0.2">
      <c r="B24" s="93"/>
      <c r="C24" s="133"/>
      <c r="D24" s="730"/>
      <c r="E24" s="138"/>
      <c r="F24" s="298">
        <v>0</v>
      </c>
      <c r="G24" s="138"/>
      <c r="H24" s="289">
        <v>0</v>
      </c>
      <c r="I24" s="289">
        <v>0</v>
      </c>
      <c r="J24" s="289">
        <v>0</v>
      </c>
      <c r="K24" s="289">
        <v>0</v>
      </c>
      <c r="L24" s="289">
        <v>0</v>
      </c>
      <c r="M24" s="229"/>
      <c r="N24" s="910">
        <f>ROUND(H24/geg!$F$52,2)</f>
        <v>0</v>
      </c>
      <c r="O24" s="910">
        <f>ROUND(I24/geg!$G$52,2)</f>
        <v>0</v>
      </c>
      <c r="P24" s="910">
        <f>ROUND(J24/geg!$G$52,2)</f>
        <v>0</v>
      </c>
      <c r="Q24" s="910">
        <f>ROUND(K24/geg!$G$52,2)</f>
        <v>0</v>
      </c>
      <c r="R24" s="910">
        <f>ROUND(L24/geg!$G$52,2)</f>
        <v>0</v>
      </c>
      <c r="S24" s="232"/>
      <c r="T24" s="96"/>
    </row>
    <row r="25" spans="2:23" ht="12.75" customHeight="1" x14ac:dyDescent="0.2">
      <c r="B25" s="93"/>
      <c r="C25" s="133"/>
      <c r="D25" s="730"/>
      <c r="E25" s="138"/>
      <c r="F25" s="298">
        <v>0</v>
      </c>
      <c r="G25" s="138"/>
      <c r="H25" s="289">
        <v>0</v>
      </c>
      <c r="I25" s="289">
        <v>0</v>
      </c>
      <c r="J25" s="289">
        <v>0</v>
      </c>
      <c r="K25" s="289">
        <v>0</v>
      </c>
      <c r="L25" s="289">
        <v>0</v>
      </c>
      <c r="M25" s="229"/>
      <c r="N25" s="910">
        <f>ROUND(H25/geg!$F$52,2)</f>
        <v>0</v>
      </c>
      <c r="O25" s="910">
        <f>ROUND(I25/geg!$G$52,2)</f>
        <v>0</v>
      </c>
      <c r="P25" s="910">
        <f>ROUND(J25/geg!$G$52,2)</f>
        <v>0</v>
      </c>
      <c r="Q25" s="910">
        <f>ROUND(K25/geg!$G$52,2)</f>
        <v>0</v>
      </c>
      <c r="R25" s="910">
        <f>ROUND(L25/geg!$G$52,2)</f>
        <v>0</v>
      </c>
      <c r="S25" s="232"/>
      <c r="T25" s="96"/>
    </row>
    <row r="26" spans="2:23" ht="12.75" customHeight="1" x14ac:dyDescent="0.2">
      <c r="B26" s="93"/>
      <c r="C26" s="133"/>
      <c r="D26" s="264"/>
      <c r="E26" s="138"/>
      <c r="F26" s="215"/>
      <c r="G26" s="138"/>
      <c r="H26" s="755">
        <f>SUM(H21:H25)</f>
        <v>0</v>
      </c>
      <c r="I26" s="755">
        <f>SUM(I21:I25)</f>
        <v>0</v>
      </c>
      <c r="J26" s="755">
        <f>SUM(J21:J25)</f>
        <v>0</v>
      </c>
      <c r="K26" s="755">
        <f>SUM(K21:K25)</f>
        <v>0</v>
      </c>
      <c r="L26" s="755">
        <f>SUM(L21:L25)</f>
        <v>0</v>
      </c>
      <c r="M26" s="561"/>
      <c r="N26" s="754">
        <f>SUM(N21:N25)</f>
        <v>0</v>
      </c>
      <c r="O26" s="754">
        <f>SUM(O21:O25)</f>
        <v>0</v>
      </c>
      <c r="P26" s="754">
        <f>SUM(P21:P25)</f>
        <v>0</v>
      </c>
      <c r="Q26" s="754">
        <f>SUM(Q21:Q25)</f>
        <v>0</v>
      </c>
      <c r="R26" s="754">
        <f>SUM(R21:R25)</f>
        <v>0</v>
      </c>
      <c r="S26" s="232"/>
      <c r="T26" s="96"/>
    </row>
    <row r="27" spans="2:23" ht="12.75" customHeight="1" x14ac:dyDescent="0.2">
      <c r="B27" s="93"/>
      <c r="C27" s="133"/>
      <c r="D27" s="553" t="s">
        <v>453</v>
      </c>
      <c r="E27" s="138"/>
      <c r="F27" s="215"/>
      <c r="G27" s="138"/>
      <c r="H27" s="690"/>
      <c r="I27" s="690"/>
      <c r="J27" s="690"/>
      <c r="K27" s="690"/>
      <c r="L27" s="690"/>
      <c r="M27" s="229"/>
      <c r="N27" s="691"/>
      <c r="O27" s="691"/>
      <c r="P27" s="691"/>
      <c r="Q27" s="691"/>
      <c r="R27" s="691"/>
      <c r="S27" s="232"/>
      <c r="T27" s="96"/>
    </row>
    <row r="28" spans="2:23" ht="12.75" customHeight="1" x14ac:dyDescent="0.2">
      <c r="B28" s="93"/>
      <c r="C28" s="133"/>
      <c r="D28" s="264" t="s">
        <v>454</v>
      </c>
      <c r="E28" s="138"/>
      <c r="F28" s="298">
        <v>0</v>
      </c>
      <c r="G28" s="134"/>
      <c r="H28" s="911">
        <f>IF(geg!F29&lt;=geg!F24,0,(geg!F29-geg!F24)*(tab!$D$23+ROUND((tab!$D$24*geg!F50),2)))</f>
        <v>11996.04</v>
      </c>
      <c r="I28" s="911">
        <f>IF(geg!G29&lt;=geg!G24,0,(geg!G29-geg!G24)*(tab!$E$23+ROUND((tab!$E$24*geg!$G$50),2)))</f>
        <v>11996.04</v>
      </c>
      <c r="J28" s="911">
        <f>IF(geg!H29&lt;=geg!H24,0,(geg!H29-geg!H24)*(tab!$E$23+ROUND((tab!$E$24*geg!$G$50),2)))</f>
        <v>11996.04</v>
      </c>
      <c r="K28" s="911">
        <f>IF(geg!I29&lt;=geg!I24,0,(geg!I29-geg!I24)*(tab!$E$23+ROUND((tab!$E$24*geg!$G$50),2)))</f>
        <v>11996.04</v>
      </c>
      <c r="L28" s="911">
        <f>IF(geg!J29&lt;=geg!J24,0,(geg!J29-geg!J24)*(tab!$E$23+ROUND((tab!$E$24*geg!$G$50),2)))</f>
        <v>11996.04</v>
      </c>
      <c r="M28" s="229"/>
      <c r="N28" s="910">
        <f>ROUND(H28/geg!$F$52,2)</f>
        <v>0.18</v>
      </c>
      <c r="O28" s="910">
        <f>ROUND(I28/geg!$G$52,2)</f>
        <v>0.18</v>
      </c>
      <c r="P28" s="910">
        <f>ROUND(J28/geg!$G$52,2)</f>
        <v>0.18</v>
      </c>
      <c r="Q28" s="910">
        <f>ROUND(K28/geg!$G$52,2)</f>
        <v>0.18</v>
      </c>
      <c r="R28" s="910">
        <f>ROUND(L28/geg!$G$52,2)</f>
        <v>0.18</v>
      </c>
      <c r="S28" s="232"/>
      <c r="T28" s="96"/>
    </row>
    <row r="29" spans="2:23" ht="12.75" customHeight="1" x14ac:dyDescent="0.2">
      <c r="B29" s="93"/>
      <c r="C29" s="133"/>
      <c r="D29" s="264" t="s">
        <v>455</v>
      </c>
      <c r="E29" s="138"/>
      <c r="F29" s="298">
        <v>0</v>
      </c>
      <c r="G29" s="134"/>
      <c r="H29" s="911">
        <f>IF(geg!F29=0,0,(geg!F29-geg!F26)*(tab!$D$25+ROUND((tab!$D$26*geg!F50),2)))</f>
        <v>167170.38</v>
      </c>
      <c r="I29" s="911">
        <f>IF(geg!G29=0,0,(geg!G29-geg!G26)*(tab!$E$25+ROUND((tab!$E$26*geg!$G$50),2)))</f>
        <v>167170.38</v>
      </c>
      <c r="J29" s="911">
        <f>IF(geg!H29=0,0,(geg!H29-geg!H26)*(tab!$E$25+ROUND((tab!$E$26*geg!$G$50),2)))</f>
        <v>167170.38</v>
      </c>
      <c r="K29" s="911">
        <f>IF(geg!I29=0,0,(geg!I29-geg!I26)*(tab!$E$25+ROUND((tab!$E$26*geg!$G$50),2)))</f>
        <v>167170.38</v>
      </c>
      <c r="L29" s="911">
        <f>IF(geg!J29=0,0,(geg!J29-geg!J26)*(tab!$E$25+ROUND((tab!$E$26*geg!$G$50),2)))</f>
        <v>167170.38</v>
      </c>
      <c r="M29" s="229"/>
      <c r="N29" s="910">
        <f>ROUND(H29/geg!$F$52,2)</f>
        <v>2.57</v>
      </c>
      <c r="O29" s="910">
        <f>ROUND(I29/geg!$G$52,2)</f>
        <v>2.5499999999999998</v>
      </c>
      <c r="P29" s="910">
        <f>ROUND(J29/geg!$G$52,2)</f>
        <v>2.5499999999999998</v>
      </c>
      <c r="Q29" s="910">
        <f>ROUND(K29/geg!$G$52,2)</f>
        <v>2.5499999999999998</v>
      </c>
      <c r="R29" s="910">
        <f>ROUND(L29/geg!$G$52,2)</f>
        <v>2.5499999999999998</v>
      </c>
      <c r="S29" s="232"/>
      <c r="T29" s="96"/>
    </row>
    <row r="30" spans="2:23" ht="12.75" customHeight="1" x14ac:dyDescent="0.2">
      <c r="B30" s="93"/>
      <c r="C30" s="133"/>
      <c r="D30" s="263" t="s">
        <v>370</v>
      </c>
      <c r="E30" s="138"/>
      <c r="F30" s="298">
        <v>0</v>
      </c>
      <c r="G30" s="138"/>
      <c r="H30" s="911">
        <f>geg!F30*ROUND(((tab!$D$10+tab!$D$11)*tab!$D$16),2)</f>
        <v>7307.56</v>
      </c>
      <c r="I30" s="911">
        <f>geg!G30*ROUND(((tab!$E$10+tab!$E$11)*tab!$E$16),2)</f>
        <v>7307.56</v>
      </c>
      <c r="J30" s="911">
        <f>geg!H30*ROUND(((tab!$E$10+tab!$E$11)*tab!$E$16),2)</f>
        <v>7307.56</v>
      </c>
      <c r="K30" s="911">
        <f>geg!I30*ROUND(((tab!$E$10+tab!$E$11)*tab!$E$16),2)</f>
        <v>7307.56</v>
      </c>
      <c r="L30" s="911">
        <f>geg!J30*ROUND(((tab!$E$10+tab!$E$11)*tab!$E$16),2)</f>
        <v>7307.56</v>
      </c>
      <c r="M30" s="218"/>
      <c r="N30" s="910">
        <f>ROUND(H30/geg!$F$52,2)</f>
        <v>0.11</v>
      </c>
      <c r="O30" s="910">
        <f>ROUND(I30/geg!$G$52,2)</f>
        <v>0.11</v>
      </c>
      <c r="P30" s="910">
        <f>ROUND(J30/geg!$G$52,2)</f>
        <v>0.11</v>
      </c>
      <c r="Q30" s="910">
        <f>ROUND(K30/geg!$G$52,2)</f>
        <v>0.11</v>
      </c>
      <c r="R30" s="910">
        <f>ROUND(L30/geg!$G$52,2)</f>
        <v>0.11</v>
      </c>
      <c r="S30" s="232"/>
      <c r="T30" s="96"/>
    </row>
    <row r="31" spans="2:23" ht="12.75" customHeight="1" x14ac:dyDescent="0.2">
      <c r="B31" s="93"/>
      <c r="C31" s="133"/>
      <c r="D31" s="730"/>
      <c r="E31" s="138"/>
      <c r="F31" s="298">
        <v>0</v>
      </c>
      <c r="G31" s="138"/>
      <c r="H31" s="289">
        <v>0</v>
      </c>
      <c r="I31" s="289">
        <v>0</v>
      </c>
      <c r="J31" s="289">
        <v>0</v>
      </c>
      <c r="K31" s="289">
        <v>0</v>
      </c>
      <c r="L31" s="289">
        <v>0</v>
      </c>
      <c r="M31" s="229"/>
      <c r="N31" s="910">
        <f>ROUND(H31/geg!$F$52,2)</f>
        <v>0</v>
      </c>
      <c r="O31" s="910">
        <f>ROUND(I31/geg!$G$52,2)</f>
        <v>0</v>
      </c>
      <c r="P31" s="910">
        <f>ROUND(J31/geg!$G$52,2)</f>
        <v>0</v>
      </c>
      <c r="Q31" s="910">
        <f>ROUND(K31/geg!$G$52,2)</f>
        <v>0</v>
      </c>
      <c r="R31" s="910">
        <f>ROUND(L31/geg!$G$52,2)</f>
        <v>0</v>
      </c>
      <c r="S31" s="232"/>
      <c r="T31" s="96"/>
    </row>
    <row r="32" spans="2:23" ht="12.75" customHeight="1" x14ac:dyDescent="0.2">
      <c r="B32" s="93"/>
      <c r="C32" s="133"/>
      <c r="D32" s="730"/>
      <c r="E32" s="138"/>
      <c r="F32" s="298">
        <v>0</v>
      </c>
      <c r="G32" s="138"/>
      <c r="H32" s="289">
        <v>0</v>
      </c>
      <c r="I32" s="289">
        <v>0</v>
      </c>
      <c r="J32" s="289">
        <v>0</v>
      </c>
      <c r="K32" s="289">
        <v>0</v>
      </c>
      <c r="L32" s="289">
        <v>0</v>
      </c>
      <c r="M32" s="229"/>
      <c r="N32" s="910">
        <f>ROUND(H32/geg!$F$52,2)</f>
        <v>0</v>
      </c>
      <c r="O32" s="910">
        <f>ROUND(I32/geg!$G$52,2)</f>
        <v>0</v>
      </c>
      <c r="P32" s="910">
        <f>ROUND(J32/geg!$G$52,2)</f>
        <v>0</v>
      </c>
      <c r="Q32" s="910">
        <f>ROUND(K32/geg!$G$52,2)</f>
        <v>0</v>
      </c>
      <c r="R32" s="910">
        <f>ROUND(L32/geg!$G$52,2)</f>
        <v>0</v>
      </c>
      <c r="S32" s="232"/>
      <c r="T32" s="96"/>
    </row>
    <row r="33" spans="2:40" ht="12.75" customHeight="1" x14ac:dyDescent="0.2">
      <c r="B33" s="93"/>
      <c r="C33" s="133"/>
      <c r="D33" s="730"/>
      <c r="E33" s="138"/>
      <c r="F33" s="298">
        <v>0</v>
      </c>
      <c r="G33" s="138"/>
      <c r="H33" s="289">
        <v>0</v>
      </c>
      <c r="I33" s="289">
        <v>0</v>
      </c>
      <c r="J33" s="289">
        <v>0</v>
      </c>
      <c r="K33" s="289">
        <v>0</v>
      </c>
      <c r="L33" s="289">
        <v>0</v>
      </c>
      <c r="M33" s="229"/>
      <c r="N33" s="910">
        <f>ROUND(H33/geg!$F$52,2)</f>
        <v>0</v>
      </c>
      <c r="O33" s="910">
        <f>ROUND(I33/geg!$G$52,2)</f>
        <v>0</v>
      </c>
      <c r="P33" s="910">
        <f>ROUND(J33/geg!$G$52,2)</f>
        <v>0</v>
      </c>
      <c r="Q33" s="910">
        <f>ROUND(K33/geg!$G$52,2)</f>
        <v>0</v>
      </c>
      <c r="R33" s="910">
        <f>ROUND(L33/geg!$G$52,2)</f>
        <v>0</v>
      </c>
      <c r="S33" s="232"/>
      <c r="T33" s="96"/>
    </row>
    <row r="34" spans="2:40" ht="12.75" customHeight="1" x14ac:dyDescent="0.2">
      <c r="B34" s="93"/>
      <c r="C34" s="133"/>
      <c r="D34" s="730"/>
      <c r="E34" s="138"/>
      <c r="F34" s="298">
        <v>0</v>
      </c>
      <c r="G34" s="138"/>
      <c r="H34" s="289">
        <v>0</v>
      </c>
      <c r="I34" s="289">
        <v>0</v>
      </c>
      <c r="J34" s="289">
        <v>0</v>
      </c>
      <c r="K34" s="289">
        <v>0</v>
      </c>
      <c r="L34" s="289">
        <v>0</v>
      </c>
      <c r="M34" s="229"/>
      <c r="N34" s="910">
        <f>ROUND(H34/geg!$F$52,2)</f>
        <v>0</v>
      </c>
      <c r="O34" s="910">
        <f>ROUND(I34/geg!$G$52,2)</f>
        <v>0</v>
      </c>
      <c r="P34" s="910">
        <f>ROUND(J34/geg!$G$52,2)</f>
        <v>0</v>
      </c>
      <c r="Q34" s="910">
        <f>ROUND(K34/geg!$G$52,2)</f>
        <v>0</v>
      </c>
      <c r="R34" s="910">
        <f>ROUND(L34/geg!$G$52,2)</f>
        <v>0</v>
      </c>
      <c r="S34" s="232"/>
      <c r="T34" s="96"/>
    </row>
    <row r="35" spans="2:40" ht="12.75" customHeight="1" x14ac:dyDescent="0.2">
      <c r="B35" s="93"/>
      <c r="C35" s="133"/>
      <c r="D35" s="730"/>
      <c r="E35" s="138"/>
      <c r="F35" s="298">
        <v>0</v>
      </c>
      <c r="G35" s="138"/>
      <c r="H35" s="289">
        <v>0</v>
      </c>
      <c r="I35" s="289">
        <v>0</v>
      </c>
      <c r="J35" s="289">
        <v>0</v>
      </c>
      <c r="K35" s="289">
        <v>0</v>
      </c>
      <c r="L35" s="289">
        <v>0</v>
      </c>
      <c r="M35" s="229"/>
      <c r="N35" s="910">
        <f>ROUND(H35/geg!$F$52,2)</f>
        <v>0</v>
      </c>
      <c r="O35" s="910">
        <f>ROUND(I35/geg!$G$52,2)</f>
        <v>0</v>
      </c>
      <c r="P35" s="910">
        <f>ROUND(J35/geg!$G$52,2)</f>
        <v>0</v>
      </c>
      <c r="Q35" s="910">
        <f>ROUND(K35/geg!$G$52,2)</f>
        <v>0</v>
      </c>
      <c r="R35" s="910">
        <f>ROUND(L35/geg!$G$52,2)</f>
        <v>0</v>
      </c>
      <c r="S35" s="232"/>
      <c r="T35" s="96"/>
    </row>
    <row r="36" spans="2:40" ht="12.75" customHeight="1" x14ac:dyDescent="0.2">
      <c r="B36" s="93"/>
      <c r="C36" s="133"/>
      <c r="D36" s="222"/>
      <c r="E36" s="222"/>
      <c r="F36" s="138"/>
      <c r="G36" s="222"/>
      <c r="H36" s="755">
        <f>SUM(H28:H35)</f>
        <v>186473.98</v>
      </c>
      <c r="I36" s="755">
        <f>SUM(I28:I35)</f>
        <v>186473.98</v>
      </c>
      <c r="J36" s="755">
        <f>SUM(J28:J35)</f>
        <v>186473.98</v>
      </c>
      <c r="K36" s="755">
        <f>SUM(K28:K35)</f>
        <v>186473.98</v>
      </c>
      <c r="L36" s="755">
        <f>SUM(L28:L35)</f>
        <v>186473.98</v>
      </c>
      <c r="M36" s="561"/>
      <c r="N36" s="754">
        <f>SUM(N28:N35)</f>
        <v>2.86</v>
      </c>
      <c r="O36" s="754">
        <f>SUM(O28:O35)</f>
        <v>2.84</v>
      </c>
      <c r="P36" s="754">
        <f>SUM(P28:P35)</f>
        <v>2.84</v>
      </c>
      <c r="Q36" s="754">
        <f>SUM(Q28:Q35)</f>
        <v>2.84</v>
      </c>
      <c r="R36" s="754">
        <f>SUM(R28:R35)</f>
        <v>2.84</v>
      </c>
      <c r="S36" s="232"/>
      <c r="T36" s="96"/>
    </row>
    <row r="37" spans="2:40" ht="12.75" customHeight="1" x14ac:dyDescent="0.2">
      <c r="B37" s="93"/>
      <c r="C37" s="133"/>
      <c r="D37" s="524" t="s">
        <v>289</v>
      </c>
      <c r="E37" s="138"/>
      <c r="F37" s="138"/>
      <c r="G37" s="138"/>
      <c r="H37" s="146"/>
      <c r="I37" s="214"/>
      <c r="J37" s="216"/>
      <c r="K37" s="216"/>
      <c r="L37" s="216"/>
      <c r="M37" s="229"/>
      <c r="N37" s="225"/>
      <c r="O37" s="225"/>
      <c r="P37" s="225"/>
      <c r="Q37" s="225"/>
      <c r="R37" s="225"/>
      <c r="S37" s="232"/>
      <c r="T37" s="96"/>
    </row>
    <row r="38" spans="2:40" ht="12.75" customHeight="1" x14ac:dyDescent="0.2">
      <c r="B38" s="93"/>
      <c r="C38" s="133"/>
      <c r="D38" s="553" t="s">
        <v>20</v>
      </c>
      <c r="E38" s="233"/>
      <c r="F38" s="138"/>
      <c r="G38" s="138"/>
      <c r="H38" s="223"/>
      <c r="I38" s="223"/>
      <c r="J38" s="223"/>
      <c r="K38" s="223"/>
      <c r="L38" s="223"/>
      <c r="M38" s="229"/>
      <c r="N38" s="225"/>
      <c r="O38" s="225"/>
      <c r="P38" s="225"/>
      <c r="Q38" s="225"/>
      <c r="R38" s="225"/>
      <c r="S38" s="232"/>
      <c r="T38" s="96"/>
    </row>
    <row r="39" spans="2:40" ht="12.75" customHeight="1" x14ac:dyDescent="0.2">
      <c r="B39" s="93"/>
      <c r="C39" s="133"/>
      <c r="D39" s="263" t="s">
        <v>380</v>
      </c>
      <c r="E39" s="234"/>
      <c r="F39" s="138"/>
      <c r="G39" s="138"/>
      <c r="H39" s="911">
        <f>$F$15*H15+$F$16*H16+$F$17*H17+$F$18*H18+$F$28*H28+$F$29*H29+$F$30*H30+$F$31*H31+$F$22*H22+$F$23*H23+$F$24*H24+$F$25*H25</f>
        <v>0</v>
      </c>
      <c r="I39" s="911">
        <f>$F$15*I15+$F$16*I16+$F$17*I17+$F$18*I18+$F$28*I28+$F$29*I29+$F$30*I30+$F$31*I31+$F$22*I22+$F$23*I23+$F$24*I24+$F$25*I25</f>
        <v>0</v>
      </c>
      <c r="J39" s="911">
        <f>$F$15*J15+$F$16*J16+$F$17*J17+$F$18*J18+$F$28*J28+$F$29*J29+$F$30*J30+$F$31*J31+$F$22*J22+$F$23*J23+$F$24*J24+$F$25*J25</f>
        <v>0</v>
      </c>
      <c r="K39" s="911">
        <f>$F$15*K15+$F$16*K16+$F$17*K17+$F$18*K18+$F$28*K28+$F$29*K29+$F$30*K30+$F$31*K31+$F$22*K22+$F$23*K23+$F$24*K24+$F$25*K25</f>
        <v>0</v>
      </c>
      <c r="L39" s="911">
        <f>$F$15*L15+$F$16*L16+$F$17*L17+$F$18*L18+$F$28*L28+$F$29*L29+$F$30*L30+$F$31*L31+$F$22*L22+$F$23*L23+$F$24*L24+$F$25*L25</f>
        <v>0</v>
      </c>
      <c r="M39" s="229"/>
      <c r="N39" s="910">
        <f>ROUND(H39/geg!$F$52,2)</f>
        <v>0</v>
      </c>
      <c r="O39" s="910">
        <f>ROUND(I39/geg!$G$52,2)</f>
        <v>0</v>
      </c>
      <c r="P39" s="910">
        <f>ROUND(J39/geg!$G$52,2)</f>
        <v>0</v>
      </c>
      <c r="Q39" s="910">
        <f>ROUND(K39/geg!$G$52,2)</f>
        <v>0</v>
      </c>
      <c r="R39" s="910">
        <f>ROUND(L39/geg!$G$52,2)</f>
        <v>0</v>
      </c>
      <c r="S39" s="232"/>
      <c r="T39" s="96"/>
    </row>
    <row r="40" spans="2:40" ht="12.75" customHeight="1" x14ac:dyDescent="0.2">
      <c r="B40" s="93"/>
      <c r="C40" s="133"/>
      <c r="D40" s="730"/>
      <c r="E40" s="234"/>
      <c r="F40" s="235"/>
      <c r="G40" s="138"/>
      <c r="H40" s="289">
        <v>0</v>
      </c>
      <c r="I40" s="289">
        <v>0</v>
      </c>
      <c r="J40" s="289">
        <v>0</v>
      </c>
      <c r="K40" s="289">
        <v>0</v>
      </c>
      <c r="L40" s="289">
        <v>0</v>
      </c>
      <c r="M40" s="229"/>
      <c r="N40" s="910">
        <f>ROUND(H40/geg!$F$52,2)</f>
        <v>0</v>
      </c>
      <c r="O40" s="910">
        <f>ROUND(I40/geg!$G$52,2)</f>
        <v>0</v>
      </c>
      <c r="P40" s="910">
        <f>ROUND(J40/geg!$G$52,2)</f>
        <v>0</v>
      </c>
      <c r="Q40" s="910">
        <f>ROUND(K40/geg!$G$52,2)</f>
        <v>0</v>
      </c>
      <c r="R40" s="910">
        <f>ROUND(L40/geg!$G$52,2)</f>
        <v>0</v>
      </c>
      <c r="S40" s="232"/>
      <c r="T40" s="96"/>
    </row>
    <row r="41" spans="2:40" ht="12.75" customHeight="1" x14ac:dyDescent="0.2">
      <c r="B41" s="93"/>
      <c r="C41" s="133"/>
      <c r="D41" s="730"/>
      <c r="E41" s="234"/>
      <c r="F41" s="235"/>
      <c r="G41" s="138"/>
      <c r="H41" s="289">
        <v>0</v>
      </c>
      <c r="I41" s="289">
        <v>0</v>
      </c>
      <c r="J41" s="289">
        <v>0</v>
      </c>
      <c r="K41" s="289">
        <v>0</v>
      </c>
      <c r="L41" s="289">
        <v>0</v>
      </c>
      <c r="M41" s="229"/>
      <c r="N41" s="910">
        <f>ROUND(H41/geg!$F$52,2)</f>
        <v>0</v>
      </c>
      <c r="O41" s="910">
        <f>ROUND(I41/geg!$G$52,2)</f>
        <v>0</v>
      </c>
      <c r="P41" s="910">
        <f>ROUND(J41/geg!$G$52,2)</f>
        <v>0</v>
      </c>
      <c r="Q41" s="910">
        <f>ROUND(K41/geg!$G$52,2)</f>
        <v>0</v>
      </c>
      <c r="R41" s="910">
        <f>ROUND(L41/geg!$G$52,2)</f>
        <v>0</v>
      </c>
      <c r="S41" s="232"/>
      <c r="T41" s="96"/>
    </row>
    <row r="42" spans="2:40" ht="12.75" customHeight="1" x14ac:dyDescent="0.2">
      <c r="B42" s="93"/>
      <c r="C42" s="133"/>
      <c r="D42" s="730"/>
      <c r="E42" s="234"/>
      <c r="F42" s="235"/>
      <c r="G42" s="138"/>
      <c r="H42" s="289">
        <v>0</v>
      </c>
      <c r="I42" s="289">
        <v>0</v>
      </c>
      <c r="J42" s="289">
        <v>0</v>
      </c>
      <c r="K42" s="289">
        <v>0</v>
      </c>
      <c r="L42" s="289">
        <v>0</v>
      </c>
      <c r="M42" s="229"/>
      <c r="N42" s="910">
        <f>ROUND(H42/geg!$F$52,2)</f>
        <v>0</v>
      </c>
      <c r="O42" s="910">
        <f>ROUND(I42/geg!$G$52,2)</f>
        <v>0</v>
      </c>
      <c r="P42" s="910">
        <f>ROUND(J42/geg!$G$52,2)</f>
        <v>0</v>
      </c>
      <c r="Q42" s="910">
        <f>ROUND(K42/geg!$G$52,2)</f>
        <v>0</v>
      </c>
      <c r="R42" s="910">
        <f>ROUND(L42/geg!$G$52,2)</f>
        <v>0</v>
      </c>
      <c r="S42" s="232"/>
      <c r="T42" s="96"/>
    </row>
    <row r="43" spans="2:40" ht="12.75" customHeight="1" x14ac:dyDescent="0.2">
      <c r="B43" s="93"/>
      <c r="C43" s="133"/>
      <c r="D43" s="730"/>
      <c r="E43" s="234"/>
      <c r="F43" s="235"/>
      <c r="G43" s="138"/>
      <c r="H43" s="289">
        <v>0</v>
      </c>
      <c r="I43" s="289">
        <v>0</v>
      </c>
      <c r="J43" s="289">
        <v>0</v>
      </c>
      <c r="K43" s="289">
        <v>0</v>
      </c>
      <c r="L43" s="289">
        <v>0</v>
      </c>
      <c r="M43" s="229"/>
      <c r="N43" s="910">
        <f>ROUND(H43/geg!$F$52,2)</f>
        <v>0</v>
      </c>
      <c r="O43" s="910">
        <f>ROUND(I43/geg!$G$52,2)</f>
        <v>0</v>
      </c>
      <c r="P43" s="910">
        <f>ROUND(J43/geg!$G$52,2)</f>
        <v>0</v>
      </c>
      <c r="Q43" s="910">
        <f>ROUND(K43/geg!$G$52,2)</f>
        <v>0</v>
      </c>
      <c r="R43" s="910">
        <f>ROUND(L43/geg!$G$52,2)</f>
        <v>0</v>
      </c>
      <c r="S43" s="232"/>
      <c r="T43" s="96"/>
    </row>
    <row r="44" spans="2:40" ht="12.75" customHeight="1" x14ac:dyDescent="0.2">
      <c r="B44" s="93"/>
      <c r="C44" s="133"/>
      <c r="D44" s="623"/>
      <c r="E44" s="234"/>
      <c r="F44" s="235"/>
      <c r="G44" s="138"/>
      <c r="H44" s="289">
        <v>0</v>
      </c>
      <c r="I44" s="289">
        <v>0</v>
      </c>
      <c r="J44" s="289">
        <v>0</v>
      </c>
      <c r="K44" s="289">
        <v>0</v>
      </c>
      <c r="L44" s="289">
        <v>0</v>
      </c>
      <c r="M44" s="229"/>
      <c r="N44" s="910">
        <f>ROUND(H44/geg!$F$52,2)</f>
        <v>0</v>
      </c>
      <c r="O44" s="910">
        <f>ROUND(I44/geg!$G$52,2)</f>
        <v>0</v>
      </c>
      <c r="P44" s="910">
        <f>ROUND(J44/geg!$G$52,2)</f>
        <v>0</v>
      </c>
      <c r="Q44" s="910">
        <f>ROUND(K44/geg!$G$52,2)</f>
        <v>0</v>
      </c>
      <c r="R44" s="910">
        <f>ROUND(L44/geg!$G$52,2)</f>
        <v>0</v>
      </c>
      <c r="S44" s="232"/>
      <c r="T44" s="96"/>
    </row>
    <row r="45" spans="2:40" s="46" customFormat="1" ht="12.75" customHeight="1" x14ac:dyDescent="0.2">
      <c r="B45" s="205"/>
      <c r="C45" s="236"/>
      <c r="D45" s="731"/>
      <c r="E45" s="237"/>
      <c r="F45" s="238"/>
      <c r="G45" s="139"/>
      <c r="H45" s="755">
        <f>SUM(H39:H44)</f>
        <v>0</v>
      </c>
      <c r="I45" s="755">
        <f>SUM(I39:I44)</f>
        <v>0</v>
      </c>
      <c r="J45" s="755">
        <f>SUM(J39:J44)</f>
        <v>0</v>
      </c>
      <c r="K45" s="755">
        <f>SUM(K39:K44)</f>
        <v>0</v>
      </c>
      <c r="L45" s="755">
        <f>SUM(L39:L44)</f>
        <v>0</v>
      </c>
      <c r="M45" s="135"/>
      <c r="N45" s="754">
        <f>SUM(N39:N44)</f>
        <v>0</v>
      </c>
      <c r="O45" s="754">
        <f>SUM(O39:O44)</f>
        <v>0</v>
      </c>
      <c r="P45" s="754">
        <f>SUM(P39:P44)</f>
        <v>0</v>
      </c>
      <c r="Q45" s="754">
        <f>SUM(Q39:Q44)</f>
        <v>0</v>
      </c>
      <c r="R45" s="754">
        <f>SUM(R39:R44)</f>
        <v>0</v>
      </c>
      <c r="S45" s="240"/>
      <c r="T45" s="206"/>
      <c r="V45" s="35"/>
      <c r="W45" s="35"/>
      <c r="X45" s="35"/>
      <c r="Y45" s="35"/>
      <c r="Z45" s="35"/>
      <c r="AA45" s="35"/>
      <c r="AB45" s="35"/>
      <c r="AC45" s="35"/>
      <c r="AD45" s="35"/>
      <c r="AE45" s="35"/>
      <c r="AF45" s="35"/>
      <c r="AG45" s="35"/>
      <c r="AH45" s="35"/>
      <c r="AI45" s="35"/>
      <c r="AJ45" s="35"/>
      <c r="AK45" s="35"/>
      <c r="AL45" s="35"/>
      <c r="AM45" s="35"/>
      <c r="AN45" s="35"/>
    </row>
    <row r="46" spans="2:40" ht="12.75" customHeight="1" x14ac:dyDescent="0.2">
      <c r="B46" s="93"/>
      <c r="C46" s="133"/>
      <c r="D46" s="524" t="s">
        <v>21</v>
      </c>
      <c r="E46" s="234"/>
      <c r="F46" s="235"/>
      <c r="G46" s="138"/>
      <c r="H46" s="227"/>
      <c r="I46" s="227"/>
      <c r="J46" s="227"/>
      <c r="K46" s="227"/>
      <c r="L46" s="227"/>
      <c r="M46" s="229"/>
      <c r="N46" s="225"/>
      <c r="O46" s="225"/>
      <c r="P46" s="225"/>
      <c r="Q46" s="225"/>
      <c r="R46" s="225"/>
      <c r="S46" s="232"/>
      <c r="T46" s="96"/>
    </row>
    <row r="47" spans="2:40" ht="12.75" customHeight="1" x14ac:dyDescent="0.2">
      <c r="B47" s="93"/>
      <c r="C47" s="133"/>
      <c r="D47" s="730"/>
      <c r="E47" s="241"/>
      <c r="F47" s="242"/>
      <c r="G47" s="138"/>
      <c r="H47" s="289">
        <v>0</v>
      </c>
      <c r="I47" s="289">
        <v>0</v>
      </c>
      <c r="J47" s="289">
        <v>0</v>
      </c>
      <c r="K47" s="289">
        <v>0</v>
      </c>
      <c r="L47" s="289">
        <v>0</v>
      </c>
      <c r="M47" s="229"/>
      <c r="N47" s="910">
        <f>ROUND(H47/geg!$F$52,2)</f>
        <v>0</v>
      </c>
      <c r="O47" s="910">
        <f>ROUND(I47/geg!$G$52,2)</f>
        <v>0</v>
      </c>
      <c r="P47" s="910">
        <f>ROUND(J47/geg!$G$52,2)</f>
        <v>0</v>
      </c>
      <c r="Q47" s="910">
        <f>ROUND(K47/geg!$G$52,2)</f>
        <v>0</v>
      </c>
      <c r="R47" s="910">
        <f>ROUND(L47/geg!$G$52,2)</f>
        <v>0</v>
      </c>
      <c r="S47" s="232"/>
      <c r="T47" s="96"/>
    </row>
    <row r="48" spans="2:40" ht="12.75" customHeight="1" x14ac:dyDescent="0.2">
      <c r="B48" s="93"/>
      <c r="C48" s="133"/>
      <c r="D48" s="730"/>
      <c r="E48" s="234"/>
      <c r="F48" s="235"/>
      <c r="G48" s="138"/>
      <c r="H48" s="289">
        <v>0</v>
      </c>
      <c r="I48" s="289">
        <v>0</v>
      </c>
      <c r="J48" s="289">
        <v>0</v>
      </c>
      <c r="K48" s="289">
        <v>0</v>
      </c>
      <c r="L48" s="289">
        <v>0</v>
      </c>
      <c r="M48" s="229"/>
      <c r="N48" s="910">
        <f>ROUND(H48/geg!$F$52,2)</f>
        <v>0</v>
      </c>
      <c r="O48" s="910">
        <f>ROUND(I48/geg!$G$52,2)</f>
        <v>0</v>
      </c>
      <c r="P48" s="910">
        <f>ROUND(J48/geg!$G$52,2)</f>
        <v>0</v>
      </c>
      <c r="Q48" s="910">
        <f>ROUND(K48/geg!$G$52,2)</f>
        <v>0</v>
      </c>
      <c r="R48" s="910">
        <f>ROUND(L48/geg!$G$52,2)</f>
        <v>0</v>
      </c>
      <c r="S48" s="232"/>
      <c r="T48" s="96"/>
    </row>
    <row r="49" spans="2:40" ht="12.75" customHeight="1" x14ac:dyDescent="0.2">
      <c r="B49" s="93"/>
      <c r="C49" s="133"/>
      <c r="D49" s="730"/>
      <c r="E49" s="241"/>
      <c r="F49" s="242"/>
      <c r="G49" s="138"/>
      <c r="H49" s="289">
        <v>0</v>
      </c>
      <c r="I49" s="289">
        <v>0</v>
      </c>
      <c r="J49" s="289">
        <v>0</v>
      </c>
      <c r="K49" s="289">
        <v>0</v>
      </c>
      <c r="L49" s="289">
        <v>0</v>
      </c>
      <c r="M49" s="229"/>
      <c r="N49" s="910">
        <f>ROUND(H49/geg!$F$52,2)</f>
        <v>0</v>
      </c>
      <c r="O49" s="910">
        <f>ROUND(I49/geg!$G$52,2)</f>
        <v>0</v>
      </c>
      <c r="P49" s="910">
        <f>ROUND(J49/geg!$G$52,2)</f>
        <v>0</v>
      </c>
      <c r="Q49" s="910">
        <f>ROUND(K49/geg!$G$52,2)</f>
        <v>0</v>
      </c>
      <c r="R49" s="910">
        <f>ROUND(L49/geg!$G$52,2)</f>
        <v>0</v>
      </c>
      <c r="S49" s="232"/>
      <c r="T49" s="96"/>
    </row>
    <row r="50" spans="2:40" ht="12.75" customHeight="1" x14ac:dyDescent="0.2">
      <c r="B50" s="93"/>
      <c r="C50" s="133"/>
      <c r="D50" s="730"/>
      <c r="E50" s="234"/>
      <c r="F50" s="235"/>
      <c r="G50" s="138"/>
      <c r="H50" s="289">
        <v>0</v>
      </c>
      <c r="I50" s="289">
        <v>0</v>
      </c>
      <c r="J50" s="289">
        <v>0</v>
      </c>
      <c r="K50" s="289">
        <v>0</v>
      </c>
      <c r="L50" s="289">
        <v>0</v>
      </c>
      <c r="M50" s="229"/>
      <c r="N50" s="910">
        <f>ROUND(H50/geg!$F$52,2)</f>
        <v>0</v>
      </c>
      <c r="O50" s="910">
        <f>ROUND(I50/geg!$G$52,2)</f>
        <v>0</v>
      </c>
      <c r="P50" s="910">
        <f>ROUND(J50/geg!$G$52,2)</f>
        <v>0</v>
      </c>
      <c r="Q50" s="910">
        <f>ROUND(K50/geg!$G$52,2)</f>
        <v>0</v>
      </c>
      <c r="R50" s="910">
        <f>ROUND(L50/geg!$G$52,2)</f>
        <v>0</v>
      </c>
      <c r="S50" s="232"/>
      <c r="T50" s="96"/>
    </row>
    <row r="51" spans="2:40" ht="12.75" customHeight="1" x14ac:dyDescent="0.2">
      <c r="B51" s="93"/>
      <c r="C51" s="133"/>
      <c r="D51" s="730"/>
      <c r="E51" s="241"/>
      <c r="F51" s="242"/>
      <c r="G51" s="138"/>
      <c r="H51" s="289">
        <v>0</v>
      </c>
      <c r="I51" s="289">
        <v>0</v>
      </c>
      <c r="J51" s="289">
        <v>0</v>
      </c>
      <c r="K51" s="289">
        <v>0</v>
      </c>
      <c r="L51" s="289">
        <v>0</v>
      </c>
      <c r="M51" s="229"/>
      <c r="N51" s="910">
        <f>ROUND(H51/geg!$F$52,2)</f>
        <v>0</v>
      </c>
      <c r="O51" s="910">
        <f>ROUND(I51/geg!$G$52,2)</f>
        <v>0</v>
      </c>
      <c r="P51" s="910">
        <f>ROUND(J51/geg!$G$52,2)</f>
        <v>0</v>
      </c>
      <c r="Q51" s="910">
        <f>ROUND(K51/geg!$G$52,2)</f>
        <v>0</v>
      </c>
      <c r="R51" s="910">
        <f>ROUND(L51/geg!$G$52,2)</f>
        <v>0</v>
      </c>
      <c r="S51" s="232"/>
      <c r="T51" s="96"/>
    </row>
    <row r="52" spans="2:40" s="46" customFormat="1" ht="12.75" customHeight="1" x14ac:dyDescent="0.2">
      <c r="B52" s="205"/>
      <c r="C52" s="236"/>
      <c r="D52" s="732"/>
      <c r="E52" s="243"/>
      <c r="F52" s="244"/>
      <c r="G52" s="139"/>
      <c r="H52" s="755">
        <f>SUM(H47:H51)</f>
        <v>0</v>
      </c>
      <c r="I52" s="755">
        <f>SUM(I47:I51)</f>
        <v>0</v>
      </c>
      <c r="J52" s="755">
        <f>SUM(J47:J51)</f>
        <v>0</v>
      </c>
      <c r="K52" s="755">
        <f>SUM(K47:K51)</f>
        <v>0</v>
      </c>
      <c r="L52" s="755">
        <f>SUM(L47:L51)</f>
        <v>0</v>
      </c>
      <c r="M52" s="135"/>
      <c r="N52" s="754">
        <f>SUM(N47:N51)</f>
        <v>0</v>
      </c>
      <c r="O52" s="754">
        <f>SUM(O47:O51)</f>
        <v>0</v>
      </c>
      <c r="P52" s="754">
        <f>SUM(P47:P51)</f>
        <v>0</v>
      </c>
      <c r="Q52" s="754">
        <f>SUM(Q47:Q51)</f>
        <v>0</v>
      </c>
      <c r="R52" s="754">
        <f>SUM(R47:R51)</f>
        <v>0</v>
      </c>
      <c r="S52" s="240"/>
      <c r="T52" s="206"/>
      <c r="V52" s="35"/>
      <c r="W52" s="35"/>
      <c r="X52" s="35"/>
      <c r="Y52" s="35"/>
      <c r="Z52" s="35"/>
      <c r="AA52" s="35"/>
      <c r="AB52" s="35"/>
      <c r="AC52" s="35"/>
      <c r="AD52" s="35"/>
      <c r="AE52" s="35"/>
      <c r="AF52" s="35"/>
      <c r="AG52" s="35"/>
      <c r="AH52" s="35"/>
      <c r="AI52" s="35"/>
      <c r="AJ52" s="35"/>
      <c r="AK52" s="35"/>
      <c r="AL52" s="35"/>
      <c r="AM52" s="35"/>
      <c r="AN52" s="35"/>
    </row>
    <row r="53" spans="2:40" ht="12.75" customHeight="1" x14ac:dyDescent="0.2">
      <c r="B53" s="93"/>
      <c r="C53" s="133"/>
      <c r="D53" s="264"/>
      <c r="E53" s="138"/>
      <c r="F53" s="138"/>
      <c r="G53" s="138"/>
      <c r="H53" s="146"/>
      <c r="I53" s="214"/>
      <c r="J53" s="216"/>
      <c r="K53" s="216"/>
      <c r="L53" s="216"/>
      <c r="M53" s="229"/>
      <c r="N53" s="225"/>
      <c r="O53" s="225"/>
      <c r="P53" s="225"/>
      <c r="Q53" s="225"/>
      <c r="R53" s="225"/>
      <c r="S53" s="232"/>
      <c r="T53" s="96"/>
      <c r="V53" s="41"/>
      <c r="W53" s="41"/>
      <c r="X53" s="41"/>
      <c r="Y53" s="41"/>
      <c r="Z53" s="41"/>
      <c r="AA53" s="41"/>
      <c r="AB53" s="41"/>
      <c r="AC53" s="41"/>
      <c r="AD53" s="41"/>
      <c r="AE53" s="41"/>
      <c r="AF53" s="41"/>
      <c r="AG53" s="41"/>
      <c r="AH53" s="41"/>
      <c r="AI53" s="41"/>
      <c r="AJ53" s="41"/>
      <c r="AK53" s="41"/>
      <c r="AL53" s="41"/>
      <c r="AM53" s="41"/>
      <c r="AN53" s="41"/>
    </row>
    <row r="54" spans="2:40" s="46" customFormat="1" ht="12.75" customHeight="1" x14ac:dyDescent="0.2">
      <c r="B54" s="205"/>
      <c r="C54" s="236"/>
      <c r="D54" s="524" t="s">
        <v>22</v>
      </c>
      <c r="E54" s="732"/>
      <c r="F54" s="756"/>
      <c r="G54" s="524"/>
      <c r="H54" s="755">
        <f>H45-H52</f>
        <v>0</v>
      </c>
      <c r="I54" s="755">
        <f>I45-I52</f>
        <v>0</v>
      </c>
      <c r="J54" s="755">
        <f>J45-J52</f>
        <v>0</v>
      </c>
      <c r="K54" s="755">
        <f>K45-K52</f>
        <v>0</v>
      </c>
      <c r="L54" s="755">
        <f>L45-L52</f>
        <v>0</v>
      </c>
      <c r="M54" s="555"/>
      <c r="N54" s="754">
        <f>N45-N52</f>
        <v>0</v>
      </c>
      <c r="O54" s="754">
        <f>O45-O52</f>
        <v>0</v>
      </c>
      <c r="P54" s="754">
        <f>P45-P52</f>
        <v>0</v>
      </c>
      <c r="Q54" s="754">
        <f>Q45-Q52</f>
        <v>0</v>
      </c>
      <c r="R54" s="754">
        <f>R45-R52</f>
        <v>0</v>
      </c>
      <c r="S54" s="240"/>
      <c r="T54" s="206"/>
      <c r="V54" s="35"/>
      <c r="W54" s="35"/>
      <c r="X54" s="35"/>
      <c r="Y54" s="35"/>
      <c r="Z54" s="35"/>
      <c r="AA54" s="35"/>
      <c r="AB54" s="35"/>
      <c r="AC54" s="35"/>
      <c r="AD54" s="35"/>
      <c r="AE54" s="35"/>
      <c r="AF54" s="35"/>
      <c r="AG54" s="35"/>
      <c r="AH54" s="35"/>
      <c r="AI54" s="35"/>
      <c r="AJ54" s="35"/>
      <c r="AK54" s="35"/>
      <c r="AL54" s="35"/>
      <c r="AM54" s="35"/>
      <c r="AN54" s="35"/>
    </row>
    <row r="55" spans="2:40" ht="12.75" customHeight="1" x14ac:dyDescent="0.2">
      <c r="B55" s="93"/>
      <c r="C55" s="133"/>
      <c r="D55" s="264"/>
      <c r="E55" s="138"/>
      <c r="F55" s="215"/>
      <c r="G55" s="138"/>
      <c r="H55" s="223"/>
      <c r="I55" s="223"/>
      <c r="J55" s="223"/>
      <c r="K55" s="223"/>
      <c r="L55" s="223"/>
      <c r="M55" s="229"/>
      <c r="N55" s="225"/>
      <c r="O55" s="225"/>
      <c r="P55" s="225"/>
      <c r="Q55" s="225"/>
      <c r="R55" s="225"/>
      <c r="S55" s="232"/>
      <c r="T55" s="96"/>
    </row>
    <row r="56" spans="2:40" ht="12.75" customHeight="1" x14ac:dyDescent="0.2">
      <c r="B56" s="93"/>
      <c r="C56" s="133"/>
      <c r="D56" s="264"/>
      <c r="E56" s="138"/>
      <c r="F56" s="215"/>
      <c r="G56" s="138"/>
      <c r="H56" s="223"/>
      <c r="I56" s="223"/>
      <c r="J56" s="223"/>
      <c r="K56" s="223"/>
      <c r="L56" s="223"/>
      <c r="M56" s="229"/>
      <c r="N56" s="225"/>
      <c r="O56" s="225"/>
      <c r="P56" s="225"/>
      <c r="Q56" s="225"/>
      <c r="R56" s="225"/>
      <c r="S56" s="232"/>
      <c r="T56" s="96"/>
    </row>
    <row r="57" spans="2:40" ht="12.75" customHeight="1" x14ac:dyDescent="0.2">
      <c r="B57" s="93"/>
      <c r="C57" s="133"/>
      <c r="D57" s="528" t="s">
        <v>61</v>
      </c>
      <c r="E57" s="134"/>
      <c r="F57" s="146"/>
      <c r="G57" s="138"/>
      <c r="H57" s="750">
        <f>H19+H26+H36-H54</f>
        <v>1216409.55</v>
      </c>
      <c r="I57" s="750">
        <f>I19+I26+I36-I54</f>
        <v>1211088.4680000001</v>
      </c>
      <c r="J57" s="750">
        <f>J19+J26+J36-J54</f>
        <v>1211088.4680000001</v>
      </c>
      <c r="K57" s="750">
        <f>K19+K26+K36-K54</f>
        <v>1211088.4680000001</v>
      </c>
      <c r="L57" s="750">
        <f>L19+L26+L36-L54</f>
        <v>1211088.4680000001</v>
      </c>
      <c r="M57" s="229"/>
      <c r="N57" s="751">
        <f>N19+N26+N36-N54</f>
        <v>18.7</v>
      </c>
      <c r="O57" s="751">
        <f>O19+O26+O36-O54</f>
        <v>18.479999999999997</v>
      </c>
      <c r="P57" s="751">
        <f>P19+P26+P36-P54</f>
        <v>18.479999999999997</v>
      </c>
      <c r="Q57" s="751">
        <f>Q19+Q26+Q36-Q54</f>
        <v>18.479999999999997</v>
      </c>
      <c r="R57" s="751">
        <f>R19+R26+R36-R54</f>
        <v>18.479999999999997</v>
      </c>
      <c r="S57" s="212"/>
      <c r="T57" s="96"/>
    </row>
    <row r="58" spans="2:40" ht="12.75" customHeight="1" x14ac:dyDescent="0.2">
      <c r="B58" s="93"/>
      <c r="C58" s="148"/>
      <c r="D58" s="352"/>
      <c r="E58" s="150"/>
      <c r="F58" s="151"/>
      <c r="G58" s="150"/>
      <c r="H58" s="246"/>
      <c r="I58" s="246"/>
      <c r="J58" s="246"/>
      <c r="K58" s="247"/>
      <c r="L58" s="247"/>
      <c r="M58" s="248"/>
      <c r="N58" s="249"/>
      <c r="O58" s="249"/>
      <c r="P58" s="150"/>
      <c r="Q58" s="150"/>
      <c r="R58" s="150"/>
      <c r="S58" s="250"/>
      <c r="T58" s="96"/>
    </row>
    <row r="59" spans="2:40" ht="12.75" customHeight="1" x14ac:dyDescent="0.2">
      <c r="B59" s="93"/>
      <c r="C59" s="94"/>
      <c r="D59" s="325"/>
      <c r="E59" s="94"/>
      <c r="F59" s="116"/>
      <c r="G59" s="94"/>
      <c r="H59" s="207"/>
      <c r="I59" s="207"/>
      <c r="J59" s="207"/>
      <c r="K59" s="207"/>
      <c r="L59" s="207"/>
      <c r="M59" s="94"/>
      <c r="N59" s="94"/>
      <c r="O59" s="94"/>
      <c r="P59" s="94"/>
      <c r="Q59" s="94"/>
      <c r="R59" s="94"/>
      <c r="S59" s="94"/>
      <c r="T59" s="96"/>
    </row>
    <row r="60" spans="2:40" ht="12.75" customHeight="1" x14ac:dyDescent="0.2">
      <c r="B60" s="93"/>
      <c r="C60" s="128"/>
      <c r="D60" s="334"/>
      <c r="E60" s="129"/>
      <c r="F60" s="210"/>
      <c r="G60" s="129"/>
      <c r="H60" s="251"/>
      <c r="I60" s="251"/>
      <c r="J60" s="251"/>
      <c r="K60" s="252"/>
      <c r="L60" s="252"/>
      <c r="M60" s="253"/>
      <c r="N60" s="254"/>
      <c r="O60" s="254"/>
      <c r="P60" s="129"/>
      <c r="Q60" s="129"/>
      <c r="R60" s="129"/>
      <c r="S60" s="211"/>
      <c r="T60" s="96"/>
    </row>
    <row r="61" spans="2:40" ht="12.75" customHeight="1" x14ac:dyDescent="0.2">
      <c r="B61" s="93"/>
      <c r="C61" s="133"/>
      <c r="D61" s="712" t="s">
        <v>23</v>
      </c>
      <c r="E61" s="134"/>
      <c r="F61" s="216"/>
      <c r="G61" s="134"/>
      <c r="H61" s="239"/>
      <c r="I61" s="239"/>
      <c r="J61" s="239"/>
      <c r="K61" s="239"/>
      <c r="L61" s="239"/>
      <c r="M61" s="229"/>
      <c r="N61" s="230"/>
      <c r="O61" s="230"/>
      <c r="P61" s="138"/>
      <c r="Q61" s="138"/>
      <c r="R61" s="138"/>
      <c r="S61" s="212"/>
      <c r="T61" s="96"/>
    </row>
    <row r="62" spans="2:40" ht="12.75" customHeight="1" x14ac:dyDescent="0.2">
      <c r="B62" s="93"/>
      <c r="C62" s="133"/>
      <c r="D62" s="528"/>
      <c r="E62" s="134"/>
      <c r="F62" s="216"/>
      <c r="G62" s="134"/>
      <c r="H62" s="239"/>
      <c r="I62" s="239"/>
      <c r="J62" s="239"/>
      <c r="K62" s="239"/>
      <c r="L62" s="239"/>
      <c r="M62" s="229"/>
      <c r="N62" s="230"/>
      <c r="O62" s="230"/>
      <c r="P62" s="138"/>
      <c r="Q62" s="138"/>
      <c r="R62" s="138"/>
      <c r="S62" s="212"/>
      <c r="T62" s="96"/>
    </row>
    <row r="63" spans="2:40" ht="12.75" customHeight="1" x14ac:dyDescent="0.2">
      <c r="B63" s="93"/>
      <c r="C63" s="133"/>
      <c r="D63" s="730"/>
      <c r="E63" s="138"/>
      <c r="F63" s="146"/>
      <c r="G63" s="138"/>
      <c r="H63" s="289">
        <v>0</v>
      </c>
      <c r="I63" s="289">
        <f t="shared" ref="I63:K67" si="0">H63</f>
        <v>0</v>
      </c>
      <c r="J63" s="289">
        <f t="shared" si="0"/>
        <v>0</v>
      </c>
      <c r="K63" s="289">
        <f t="shared" si="0"/>
        <v>0</v>
      </c>
      <c r="L63" s="289">
        <f>K63</f>
        <v>0</v>
      </c>
      <c r="M63" s="229"/>
      <c r="N63" s="910">
        <f>ROUND(H63/geg!$F$52,2)</f>
        <v>0</v>
      </c>
      <c r="O63" s="910">
        <f>ROUND(I63/geg!$G$52,2)</f>
        <v>0</v>
      </c>
      <c r="P63" s="910">
        <f>ROUND(J63/geg!$G$52,2)</f>
        <v>0</v>
      </c>
      <c r="Q63" s="910">
        <f>ROUND(K63/geg!$G$52,2)</f>
        <v>0</v>
      </c>
      <c r="R63" s="910">
        <f>ROUND(L63/geg!$G$52,2)</f>
        <v>0</v>
      </c>
      <c r="S63" s="212"/>
      <c r="T63" s="96"/>
    </row>
    <row r="64" spans="2:40" ht="12.75" customHeight="1" x14ac:dyDescent="0.2">
      <c r="B64" s="93"/>
      <c r="C64" s="133"/>
      <c r="D64" s="730"/>
      <c r="E64" s="138"/>
      <c r="F64" s="146"/>
      <c r="G64" s="138"/>
      <c r="H64" s="289">
        <v>0</v>
      </c>
      <c r="I64" s="289">
        <f t="shared" ref="I64:K65" si="1">H64</f>
        <v>0</v>
      </c>
      <c r="J64" s="289">
        <f t="shared" si="1"/>
        <v>0</v>
      </c>
      <c r="K64" s="289">
        <f t="shared" si="1"/>
        <v>0</v>
      </c>
      <c r="L64" s="289">
        <f>K64</f>
        <v>0</v>
      </c>
      <c r="M64" s="229"/>
      <c r="N64" s="910">
        <f>ROUND(H64/geg!$F$52,2)</f>
        <v>0</v>
      </c>
      <c r="O64" s="910">
        <f>ROUND(I64/geg!$G$52,2)</f>
        <v>0</v>
      </c>
      <c r="P64" s="910">
        <f>ROUND(J64/geg!$G$52,2)</f>
        <v>0</v>
      </c>
      <c r="Q64" s="910">
        <f>ROUND(K64/geg!$G$52,2)</f>
        <v>0</v>
      </c>
      <c r="R64" s="910">
        <f>ROUND(L64/geg!$G$52,2)</f>
        <v>0</v>
      </c>
      <c r="S64" s="212"/>
      <c r="T64" s="96"/>
    </row>
    <row r="65" spans="2:40" ht="12.75" customHeight="1" x14ac:dyDescent="0.2">
      <c r="B65" s="93"/>
      <c r="C65" s="133"/>
      <c r="D65" s="730"/>
      <c r="E65" s="138"/>
      <c r="F65" s="146"/>
      <c r="G65" s="138"/>
      <c r="H65" s="289">
        <v>0</v>
      </c>
      <c r="I65" s="289">
        <f t="shared" si="1"/>
        <v>0</v>
      </c>
      <c r="J65" s="289">
        <f t="shared" si="1"/>
        <v>0</v>
      </c>
      <c r="K65" s="289">
        <f t="shared" si="1"/>
        <v>0</v>
      </c>
      <c r="L65" s="289">
        <f>K65</f>
        <v>0</v>
      </c>
      <c r="M65" s="229"/>
      <c r="N65" s="910">
        <f>ROUND(H65/geg!$F$52,2)</f>
        <v>0</v>
      </c>
      <c r="O65" s="910">
        <f>ROUND(I65/geg!$G$52,2)</f>
        <v>0</v>
      </c>
      <c r="P65" s="910">
        <f>ROUND(J65/geg!$G$52,2)</f>
        <v>0</v>
      </c>
      <c r="Q65" s="910">
        <f>ROUND(K65/geg!$G$52,2)</f>
        <v>0</v>
      </c>
      <c r="R65" s="910">
        <f>ROUND(L65/geg!$G$52,2)</f>
        <v>0</v>
      </c>
      <c r="S65" s="212"/>
      <c r="T65" s="96"/>
    </row>
    <row r="66" spans="2:40" ht="12.75" customHeight="1" x14ac:dyDescent="0.2">
      <c r="B66" s="93"/>
      <c r="C66" s="133"/>
      <c r="D66" s="730"/>
      <c r="E66" s="138"/>
      <c r="F66" s="146"/>
      <c r="G66" s="138"/>
      <c r="H66" s="289">
        <v>0</v>
      </c>
      <c r="I66" s="289">
        <f t="shared" si="0"/>
        <v>0</v>
      </c>
      <c r="J66" s="289">
        <f t="shared" si="0"/>
        <v>0</v>
      </c>
      <c r="K66" s="289">
        <f t="shared" si="0"/>
        <v>0</v>
      </c>
      <c r="L66" s="289">
        <f>K66</f>
        <v>0</v>
      </c>
      <c r="M66" s="229"/>
      <c r="N66" s="910">
        <f>ROUND(H66/geg!$F$52,2)</f>
        <v>0</v>
      </c>
      <c r="O66" s="910">
        <f>ROUND(I66/geg!$G$52,2)</f>
        <v>0</v>
      </c>
      <c r="P66" s="910">
        <f>ROUND(J66/geg!$G$52,2)</f>
        <v>0</v>
      </c>
      <c r="Q66" s="910">
        <f>ROUND(K66/geg!$G$52,2)</f>
        <v>0</v>
      </c>
      <c r="R66" s="910">
        <f>ROUND(L66/geg!$G$52,2)</f>
        <v>0</v>
      </c>
      <c r="S66" s="212"/>
      <c r="T66" s="96"/>
    </row>
    <row r="67" spans="2:40" ht="12.75" customHeight="1" x14ac:dyDescent="0.2">
      <c r="B67" s="93"/>
      <c r="C67" s="133"/>
      <c r="D67" s="730"/>
      <c r="E67" s="138"/>
      <c r="F67" s="146"/>
      <c r="G67" s="138"/>
      <c r="H67" s="289">
        <v>0</v>
      </c>
      <c r="I67" s="289">
        <f t="shared" si="0"/>
        <v>0</v>
      </c>
      <c r="J67" s="289">
        <f t="shared" si="0"/>
        <v>0</v>
      </c>
      <c r="K67" s="289">
        <f t="shared" si="0"/>
        <v>0</v>
      </c>
      <c r="L67" s="289">
        <f>K67</f>
        <v>0</v>
      </c>
      <c r="M67" s="229"/>
      <c r="N67" s="910">
        <f>ROUND(H67/geg!$F$52,2)</f>
        <v>0</v>
      </c>
      <c r="O67" s="910">
        <f>ROUND(I67/geg!$G$52,2)</f>
        <v>0</v>
      </c>
      <c r="P67" s="910">
        <f>ROUND(J67/geg!$G$52,2)</f>
        <v>0</v>
      </c>
      <c r="Q67" s="910">
        <f>ROUND(K67/geg!$G$52,2)</f>
        <v>0</v>
      </c>
      <c r="R67" s="910">
        <f>ROUND(L67/geg!$G$52,2)</f>
        <v>0</v>
      </c>
      <c r="S67" s="212"/>
      <c r="T67" s="96"/>
    </row>
    <row r="68" spans="2:40" ht="12.75" customHeight="1" x14ac:dyDescent="0.2">
      <c r="B68" s="93"/>
      <c r="C68" s="133"/>
      <c r="D68" s="264"/>
      <c r="E68" s="138"/>
      <c r="F68" s="146"/>
      <c r="G68" s="138"/>
      <c r="H68" s="227"/>
      <c r="I68" s="227"/>
      <c r="J68" s="227"/>
      <c r="K68" s="228"/>
      <c r="L68" s="228"/>
      <c r="M68" s="229"/>
      <c r="N68" s="230"/>
      <c r="O68" s="230"/>
      <c r="P68" s="138"/>
      <c r="Q68" s="138"/>
      <c r="R68" s="138"/>
      <c r="S68" s="212"/>
      <c r="T68" s="96"/>
    </row>
    <row r="69" spans="2:40" s="41" customFormat="1" ht="12.75" customHeight="1" x14ac:dyDescent="0.2">
      <c r="B69" s="112"/>
      <c r="C69" s="255"/>
      <c r="D69" s="528" t="s">
        <v>61</v>
      </c>
      <c r="E69" s="134"/>
      <c r="F69" s="216"/>
      <c r="G69" s="134"/>
      <c r="H69" s="750">
        <f>SUM(H63:H67)</f>
        <v>0</v>
      </c>
      <c r="I69" s="750">
        <f>SUM(I63:I67)</f>
        <v>0</v>
      </c>
      <c r="J69" s="750">
        <f>SUM(J63:J67)</f>
        <v>0</v>
      </c>
      <c r="K69" s="750">
        <f>SUM(K63:K67)</f>
        <v>0</v>
      </c>
      <c r="L69" s="750">
        <f>SUM(L63:L67)</f>
        <v>0</v>
      </c>
      <c r="M69" s="229"/>
      <c r="N69" s="751">
        <f>SUM(N63:N67)</f>
        <v>0</v>
      </c>
      <c r="O69" s="751">
        <f>SUM(O63:O67)</f>
        <v>0</v>
      </c>
      <c r="P69" s="751">
        <f>SUM(P63:P67)</f>
        <v>0</v>
      </c>
      <c r="Q69" s="751">
        <f>SUM(Q63:Q67)</f>
        <v>0</v>
      </c>
      <c r="R69" s="751">
        <f>SUM(R63:R67)</f>
        <v>0</v>
      </c>
      <c r="S69" s="217"/>
      <c r="T69" s="201"/>
      <c r="V69" s="35"/>
      <c r="W69" s="35"/>
      <c r="X69" s="35"/>
      <c r="Y69" s="35"/>
      <c r="Z69" s="35"/>
      <c r="AA69" s="35"/>
      <c r="AB69" s="35"/>
      <c r="AC69" s="35"/>
      <c r="AD69" s="35"/>
      <c r="AE69" s="35"/>
      <c r="AF69" s="35"/>
      <c r="AG69" s="35"/>
      <c r="AH69" s="35"/>
      <c r="AI69" s="35"/>
      <c r="AJ69" s="35"/>
      <c r="AK69" s="35"/>
      <c r="AL69" s="35"/>
      <c r="AM69" s="35"/>
      <c r="AN69" s="35"/>
    </row>
    <row r="70" spans="2:40" ht="12.75" customHeight="1" x14ac:dyDescent="0.2">
      <c r="B70" s="93"/>
      <c r="C70" s="133"/>
      <c r="D70" s="528"/>
      <c r="E70" s="134"/>
      <c r="F70" s="216"/>
      <c r="G70" s="134"/>
      <c r="H70" s="228"/>
      <c r="I70" s="228"/>
      <c r="J70" s="228"/>
      <c r="K70" s="228"/>
      <c r="L70" s="228"/>
      <c r="M70" s="229"/>
      <c r="N70" s="230"/>
      <c r="O70" s="230"/>
      <c r="P70" s="231"/>
      <c r="Q70" s="231"/>
      <c r="R70" s="231"/>
      <c r="S70" s="212"/>
      <c r="T70" s="96"/>
    </row>
    <row r="71" spans="2:40" ht="12.75" customHeight="1" x14ac:dyDescent="0.2">
      <c r="B71" s="93"/>
      <c r="C71" s="94"/>
      <c r="D71" s="285"/>
      <c r="E71" s="285"/>
      <c r="F71" s="116"/>
      <c r="G71" s="94"/>
      <c r="H71" s="116"/>
      <c r="I71" s="116"/>
      <c r="J71" s="209"/>
      <c r="K71" s="200"/>
      <c r="L71" s="200"/>
      <c r="M71" s="192"/>
      <c r="N71" s="286"/>
      <c r="O71" s="286"/>
      <c r="P71" s="287"/>
      <c r="Q71" s="287"/>
      <c r="R71" s="287"/>
      <c r="S71" s="94"/>
      <c r="T71" s="96"/>
    </row>
    <row r="72" spans="2:40" ht="12.75" customHeight="1" x14ac:dyDescent="0.2">
      <c r="B72" s="93"/>
      <c r="C72" s="133"/>
      <c r="D72" s="528"/>
      <c r="E72" s="134"/>
      <c r="F72" s="216"/>
      <c r="G72" s="134"/>
      <c r="H72" s="228"/>
      <c r="I72" s="228"/>
      <c r="J72" s="228"/>
      <c r="K72" s="228"/>
      <c r="L72" s="228"/>
      <c r="M72" s="229"/>
      <c r="N72" s="230"/>
      <c r="O72" s="230"/>
      <c r="P72" s="231"/>
      <c r="Q72" s="231"/>
      <c r="R72" s="231"/>
      <c r="S72" s="212"/>
      <c r="T72" s="96"/>
    </row>
    <row r="73" spans="2:40" ht="12.75" customHeight="1" x14ac:dyDescent="0.2">
      <c r="B73" s="93"/>
      <c r="C73" s="133"/>
      <c r="D73" s="712" t="s">
        <v>159</v>
      </c>
      <c r="E73" s="134"/>
      <c r="F73" s="216"/>
      <c r="G73" s="134"/>
      <c r="H73" s="239"/>
      <c r="I73" s="239"/>
      <c r="J73" s="239"/>
      <c r="K73" s="239"/>
      <c r="L73" s="239"/>
      <c r="M73" s="229"/>
      <c r="N73" s="230"/>
      <c r="O73" s="230"/>
      <c r="P73" s="231"/>
      <c r="Q73" s="231"/>
      <c r="R73" s="231"/>
      <c r="S73" s="212"/>
      <c r="T73" s="96"/>
    </row>
    <row r="74" spans="2:40" ht="12.75" customHeight="1" x14ac:dyDescent="0.2">
      <c r="B74" s="93"/>
      <c r="C74" s="133"/>
      <c r="D74" s="528"/>
      <c r="E74" s="134"/>
      <c r="F74" s="216"/>
      <c r="G74" s="134"/>
      <c r="H74" s="239"/>
      <c r="I74" s="239"/>
      <c r="J74" s="239"/>
      <c r="K74" s="239"/>
      <c r="L74" s="239"/>
      <c r="M74" s="229"/>
      <c r="N74" s="230"/>
      <c r="O74" s="230"/>
      <c r="P74" s="231"/>
      <c r="Q74" s="231"/>
      <c r="R74" s="231"/>
      <c r="S74" s="212"/>
      <c r="T74" s="96"/>
    </row>
    <row r="75" spans="2:40" ht="12.75" customHeight="1" x14ac:dyDescent="0.2">
      <c r="B75" s="93"/>
      <c r="C75" s="133"/>
      <c r="D75" s="263" t="s">
        <v>371</v>
      </c>
      <c r="E75" s="138"/>
      <c r="F75" s="146"/>
      <c r="G75" s="138"/>
      <c r="H75" s="289">
        <v>0</v>
      </c>
      <c r="I75" s="289">
        <f t="shared" ref="I75:K80" si="2">H75</f>
        <v>0</v>
      </c>
      <c r="J75" s="289">
        <f t="shared" ref="J75:K75" si="3">I75</f>
        <v>0</v>
      </c>
      <c r="K75" s="289">
        <f t="shared" si="3"/>
        <v>0</v>
      </c>
      <c r="L75" s="289">
        <f t="shared" ref="L75:L80" si="4">K75</f>
        <v>0</v>
      </c>
      <c r="M75" s="229"/>
      <c r="N75" s="910">
        <f>ROUND(H75/geg!$F$52,2)</f>
        <v>0</v>
      </c>
      <c r="O75" s="910">
        <f>ROUND(I75/geg!$G$52,2)</f>
        <v>0</v>
      </c>
      <c r="P75" s="910">
        <f>ROUND(J75/geg!$G$52,2)</f>
        <v>0</v>
      </c>
      <c r="Q75" s="910">
        <f>ROUND(K75/geg!$G$52,2)</f>
        <v>0</v>
      </c>
      <c r="R75" s="910">
        <f>ROUND(L75/geg!$G$52,2)</f>
        <v>0</v>
      </c>
      <c r="S75" s="212"/>
      <c r="T75" s="96"/>
    </row>
    <row r="76" spans="2:40" ht="12.75" customHeight="1" x14ac:dyDescent="0.2">
      <c r="B76" s="93"/>
      <c r="C76" s="133"/>
      <c r="D76" s="264" t="s">
        <v>329</v>
      </c>
      <c r="E76" s="138"/>
      <c r="F76" s="146"/>
      <c r="G76" s="138"/>
      <c r="H76" s="289">
        <v>0</v>
      </c>
      <c r="I76" s="289">
        <f t="shared" si="2"/>
        <v>0</v>
      </c>
      <c r="J76" s="289">
        <f t="shared" si="2"/>
        <v>0</v>
      </c>
      <c r="K76" s="289">
        <f t="shared" si="2"/>
        <v>0</v>
      </c>
      <c r="L76" s="289">
        <f t="shared" si="4"/>
        <v>0</v>
      </c>
      <c r="M76" s="229"/>
      <c r="N76" s="910">
        <f>ROUND(H76/geg!$F$52,2)</f>
        <v>0</v>
      </c>
      <c r="O76" s="910">
        <f>ROUND(I76/geg!$G$52,2)</f>
        <v>0</v>
      </c>
      <c r="P76" s="910">
        <f>ROUND(J76/geg!$G$52,2)</f>
        <v>0</v>
      </c>
      <c r="Q76" s="910">
        <f>ROUND(K76/geg!$G$52,2)</f>
        <v>0</v>
      </c>
      <c r="R76" s="910">
        <f>ROUND(L76/geg!$G$52,2)</f>
        <v>0</v>
      </c>
      <c r="S76" s="212"/>
      <c r="T76" s="96"/>
    </row>
    <row r="77" spans="2:40" ht="12.75" customHeight="1" x14ac:dyDescent="0.2">
      <c r="B77" s="93"/>
      <c r="C77" s="133"/>
      <c r="D77" s="264" t="s">
        <v>186</v>
      </c>
      <c r="E77" s="138"/>
      <c r="F77" s="146"/>
      <c r="G77" s="138"/>
      <c r="H77" s="289">
        <v>0</v>
      </c>
      <c r="I77" s="289">
        <f t="shared" si="2"/>
        <v>0</v>
      </c>
      <c r="J77" s="289">
        <f t="shared" si="2"/>
        <v>0</v>
      </c>
      <c r="K77" s="289">
        <f t="shared" si="2"/>
        <v>0</v>
      </c>
      <c r="L77" s="289">
        <f t="shared" si="4"/>
        <v>0</v>
      </c>
      <c r="M77" s="229"/>
      <c r="N77" s="910">
        <f>ROUND(H77/geg!$F$52,2)</f>
        <v>0</v>
      </c>
      <c r="O77" s="910">
        <f>ROUND(I77/geg!$G$52,2)</f>
        <v>0</v>
      </c>
      <c r="P77" s="910">
        <f>ROUND(J77/geg!$G$52,2)</f>
        <v>0</v>
      </c>
      <c r="Q77" s="910">
        <f>ROUND(K77/geg!$G$52,2)</f>
        <v>0</v>
      </c>
      <c r="R77" s="910">
        <f>ROUND(L77/geg!$G$52,2)</f>
        <v>0</v>
      </c>
      <c r="S77" s="212"/>
      <c r="T77" s="96"/>
    </row>
    <row r="78" spans="2:40" ht="12.75" customHeight="1" x14ac:dyDescent="0.2">
      <c r="B78" s="93"/>
      <c r="C78" s="133"/>
      <c r="D78" s="730"/>
      <c r="E78" s="138"/>
      <c r="F78" s="146"/>
      <c r="G78" s="138"/>
      <c r="H78" s="289">
        <v>0</v>
      </c>
      <c r="I78" s="289">
        <f t="shared" si="2"/>
        <v>0</v>
      </c>
      <c r="J78" s="289">
        <f t="shared" ref="J78:K80" si="5">I78</f>
        <v>0</v>
      </c>
      <c r="K78" s="289">
        <f t="shared" si="5"/>
        <v>0</v>
      </c>
      <c r="L78" s="289">
        <f t="shared" si="4"/>
        <v>0</v>
      </c>
      <c r="M78" s="229"/>
      <c r="N78" s="910">
        <f>ROUND(H78/geg!$F$52,2)</f>
        <v>0</v>
      </c>
      <c r="O78" s="910">
        <f>ROUND(I78/geg!$G$52,2)</f>
        <v>0</v>
      </c>
      <c r="P78" s="910">
        <f>ROUND(J78/geg!$G$52,2)</f>
        <v>0</v>
      </c>
      <c r="Q78" s="910">
        <f>ROUND(K78/geg!$G$52,2)</f>
        <v>0</v>
      </c>
      <c r="R78" s="910">
        <f>ROUND(L78/geg!$G$52,2)</f>
        <v>0</v>
      </c>
      <c r="S78" s="212"/>
      <c r="T78" s="96"/>
    </row>
    <row r="79" spans="2:40" ht="12.75" customHeight="1" x14ac:dyDescent="0.2">
      <c r="B79" s="93"/>
      <c r="C79" s="133"/>
      <c r="D79" s="730"/>
      <c r="E79" s="138"/>
      <c r="F79" s="146"/>
      <c r="G79" s="138"/>
      <c r="H79" s="289">
        <v>0</v>
      </c>
      <c r="I79" s="289">
        <f t="shared" si="2"/>
        <v>0</v>
      </c>
      <c r="J79" s="289">
        <f>I79</f>
        <v>0</v>
      </c>
      <c r="K79" s="289">
        <f>J79</f>
        <v>0</v>
      </c>
      <c r="L79" s="289">
        <f t="shared" si="4"/>
        <v>0</v>
      </c>
      <c r="M79" s="229"/>
      <c r="N79" s="910">
        <f>ROUND(H79/geg!$F$52,2)</f>
        <v>0</v>
      </c>
      <c r="O79" s="910">
        <f>ROUND(I79/geg!$G$52,2)</f>
        <v>0</v>
      </c>
      <c r="P79" s="910">
        <f>ROUND(J79/geg!$G$52,2)</f>
        <v>0</v>
      </c>
      <c r="Q79" s="910">
        <f>ROUND(K79/geg!$G$52,2)</f>
        <v>0</v>
      </c>
      <c r="R79" s="910">
        <f>ROUND(L79/geg!$G$52,2)</f>
        <v>0</v>
      </c>
      <c r="S79" s="212"/>
      <c r="T79" s="96"/>
    </row>
    <row r="80" spans="2:40" ht="12.75" customHeight="1" x14ac:dyDescent="0.2">
      <c r="B80" s="93"/>
      <c r="C80" s="133"/>
      <c r="D80" s="730"/>
      <c r="E80" s="138"/>
      <c r="F80" s="146"/>
      <c r="G80" s="138"/>
      <c r="H80" s="289">
        <v>0</v>
      </c>
      <c r="I80" s="289">
        <f t="shared" si="2"/>
        <v>0</v>
      </c>
      <c r="J80" s="289">
        <f t="shared" si="5"/>
        <v>0</v>
      </c>
      <c r="K80" s="289">
        <f t="shared" si="5"/>
        <v>0</v>
      </c>
      <c r="L80" s="289">
        <f t="shared" si="4"/>
        <v>0</v>
      </c>
      <c r="M80" s="229"/>
      <c r="N80" s="910">
        <f>ROUND(H80/geg!$F$52,2)</f>
        <v>0</v>
      </c>
      <c r="O80" s="910">
        <f>ROUND(I80/geg!$G$52,2)</f>
        <v>0</v>
      </c>
      <c r="P80" s="910">
        <f>ROUND(J80/geg!$G$52,2)</f>
        <v>0</v>
      </c>
      <c r="Q80" s="910">
        <f>ROUND(K80/geg!$G$52,2)</f>
        <v>0</v>
      </c>
      <c r="R80" s="910">
        <f>ROUND(L80/geg!$G$52,2)</f>
        <v>0</v>
      </c>
      <c r="S80" s="212"/>
      <c r="T80" s="96"/>
    </row>
    <row r="81" spans="2:40" ht="12.75" customHeight="1" x14ac:dyDescent="0.2">
      <c r="B81" s="93"/>
      <c r="C81" s="133"/>
      <c r="D81" s="264"/>
      <c r="E81" s="138"/>
      <c r="F81" s="146"/>
      <c r="G81" s="138"/>
      <c r="H81" s="227"/>
      <c r="I81" s="227"/>
      <c r="J81" s="227"/>
      <c r="K81" s="228"/>
      <c r="L81" s="228"/>
      <c r="M81" s="229"/>
      <c r="N81" s="230"/>
      <c r="O81" s="230"/>
      <c r="P81" s="138"/>
      <c r="Q81" s="138"/>
      <c r="R81" s="138"/>
      <c r="S81" s="212"/>
      <c r="T81" s="96"/>
    </row>
    <row r="82" spans="2:40" s="41" customFormat="1" ht="12.75" customHeight="1" x14ac:dyDescent="0.2">
      <c r="B82" s="112"/>
      <c r="C82" s="255"/>
      <c r="D82" s="528" t="s">
        <v>61</v>
      </c>
      <c r="E82" s="134"/>
      <c r="F82" s="216"/>
      <c r="G82" s="134"/>
      <c r="H82" s="750">
        <f>SUM(H75:H80)</f>
        <v>0</v>
      </c>
      <c r="I82" s="750">
        <f>SUM(I75:I80)</f>
        <v>0</v>
      </c>
      <c r="J82" s="750">
        <f>SUM(J75:J80)</f>
        <v>0</v>
      </c>
      <c r="K82" s="750">
        <f>SUM(K75:K80)</f>
        <v>0</v>
      </c>
      <c r="L82" s="750">
        <f>SUM(L75:L80)</f>
        <v>0</v>
      </c>
      <c r="M82" s="229"/>
      <c r="N82" s="751">
        <f>SUM(N75:N80)</f>
        <v>0</v>
      </c>
      <c r="O82" s="751">
        <f>SUM(O75:O80)</f>
        <v>0</v>
      </c>
      <c r="P82" s="751">
        <f>SUM(P75:P80)</f>
        <v>0</v>
      </c>
      <c r="Q82" s="751">
        <f>SUM(Q75:Q80)</f>
        <v>0</v>
      </c>
      <c r="R82" s="751">
        <f>SUM(R75:R80)</f>
        <v>0</v>
      </c>
      <c r="S82" s="217"/>
      <c r="T82" s="201"/>
      <c r="V82" s="35"/>
      <c r="W82" s="35"/>
      <c r="X82" s="35"/>
      <c r="Y82" s="35"/>
      <c r="Z82" s="35"/>
      <c r="AA82" s="35"/>
      <c r="AB82" s="35"/>
      <c r="AC82" s="35"/>
      <c r="AD82" s="35"/>
      <c r="AE82" s="35"/>
      <c r="AF82" s="35"/>
      <c r="AG82" s="35"/>
      <c r="AH82" s="35"/>
      <c r="AI82" s="35"/>
      <c r="AJ82" s="35"/>
      <c r="AK82" s="35"/>
      <c r="AL82" s="35"/>
      <c r="AM82" s="35"/>
      <c r="AN82" s="35"/>
    </row>
    <row r="83" spans="2:40" ht="12.75" customHeight="1" x14ac:dyDescent="0.2">
      <c r="B83" s="93"/>
      <c r="C83" s="133"/>
      <c r="D83" s="264"/>
      <c r="E83" s="138"/>
      <c r="F83" s="146"/>
      <c r="G83" s="138"/>
      <c r="H83" s="146"/>
      <c r="I83" s="146"/>
      <c r="J83" s="214"/>
      <c r="K83" s="216"/>
      <c r="L83" s="216"/>
      <c r="M83" s="229"/>
      <c r="N83" s="230"/>
      <c r="O83" s="230"/>
      <c r="P83" s="231"/>
      <c r="Q83" s="231"/>
      <c r="R83" s="231"/>
      <c r="S83" s="212"/>
      <c r="T83" s="96"/>
    </row>
    <row r="84" spans="2:40" ht="12.75" customHeight="1" x14ac:dyDescent="0.2">
      <c r="B84" s="93"/>
      <c r="C84" s="94"/>
      <c r="D84" s="285"/>
      <c r="E84" s="285"/>
      <c r="F84" s="116"/>
      <c r="G84" s="94"/>
      <c r="H84" s="116"/>
      <c r="I84" s="116"/>
      <c r="J84" s="209"/>
      <c r="K84" s="200"/>
      <c r="L84" s="200"/>
      <c r="M84" s="192"/>
      <c r="N84" s="286"/>
      <c r="O84" s="286"/>
      <c r="P84" s="287"/>
      <c r="Q84" s="287"/>
      <c r="R84" s="287"/>
      <c r="S84" s="94"/>
      <c r="T84" s="96"/>
    </row>
    <row r="85" spans="2:40" ht="12.75" customHeight="1" x14ac:dyDescent="0.2">
      <c r="B85" s="93"/>
      <c r="C85" s="133"/>
      <c r="D85" s="264"/>
      <c r="E85" s="138"/>
      <c r="F85" s="146"/>
      <c r="G85" s="138"/>
      <c r="H85" s="146"/>
      <c r="I85" s="146"/>
      <c r="J85" s="214"/>
      <c r="K85" s="216"/>
      <c r="L85" s="216"/>
      <c r="M85" s="229"/>
      <c r="N85" s="230"/>
      <c r="O85" s="230"/>
      <c r="P85" s="231"/>
      <c r="Q85" s="231"/>
      <c r="R85" s="231"/>
      <c r="S85" s="212"/>
      <c r="T85" s="96"/>
    </row>
    <row r="86" spans="2:40" ht="12.75" customHeight="1" x14ac:dyDescent="0.2">
      <c r="B86" s="93"/>
      <c r="C86" s="133"/>
      <c r="D86" s="712" t="s">
        <v>25</v>
      </c>
      <c r="E86" s="138"/>
      <c r="F86" s="146"/>
      <c r="G86" s="138"/>
      <c r="H86" s="750">
        <f>H57+H69+H82</f>
        <v>1216409.55</v>
      </c>
      <c r="I86" s="750">
        <f>I57+I69+I82</f>
        <v>1211088.4680000001</v>
      </c>
      <c r="J86" s="750">
        <f>J57+J69+J82</f>
        <v>1211088.4680000001</v>
      </c>
      <c r="K86" s="750">
        <f>K57+K69+K82</f>
        <v>1211088.4680000001</v>
      </c>
      <c r="L86" s="750">
        <f>L57+L69+L82</f>
        <v>1211088.4680000001</v>
      </c>
      <c r="M86" s="229"/>
      <c r="N86" s="751">
        <f>N57+N69+N82</f>
        <v>18.7</v>
      </c>
      <c r="O86" s="751">
        <f>O57+O69+O82</f>
        <v>18.479999999999997</v>
      </c>
      <c r="P86" s="751">
        <f>P57+P69+P82</f>
        <v>18.479999999999997</v>
      </c>
      <c r="Q86" s="751">
        <f>Q57+Q69+Q82</f>
        <v>18.479999999999997</v>
      </c>
      <c r="R86" s="751">
        <f>R57+R69+R82</f>
        <v>18.479999999999997</v>
      </c>
      <c r="S86" s="212"/>
      <c r="T86" s="96"/>
    </row>
    <row r="87" spans="2:40" ht="12.75" customHeight="1" x14ac:dyDescent="0.2">
      <c r="B87" s="93"/>
      <c r="C87" s="133"/>
      <c r="D87" s="264"/>
      <c r="E87" s="138"/>
      <c r="F87" s="146"/>
      <c r="G87" s="138"/>
      <c r="H87" s="146"/>
      <c r="I87" s="146"/>
      <c r="J87" s="214"/>
      <c r="K87" s="216"/>
      <c r="L87" s="216"/>
      <c r="M87" s="229"/>
      <c r="N87" s="245"/>
      <c r="O87" s="245"/>
      <c r="P87" s="256"/>
      <c r="Q87" s="256"/>
      <c r="R87" s="256"/>
      <c r="S87" s="212"/>
      <c r="T87" s="96"/>
    </row>
    <row r="88" spans="2:40" ht="12.75" customHeight="1" x14ac:dyDescent="0.2">
      <c r="B88" s="93"/>
      <c r="C88" s="133"/>
      <c r="D88" s="264" t="s">
        <v>316</v>
      </c>
      <c r="E88" s="138"/>
      <c r="F88" s="146"/>
      <c r="G88" s="138"/>
      <c r="H88" s="289">
        <v>0</v>
      </c>
      <c r="I88" s="289">
        <f t="shared" ref="I88:L91" si="6">H88</f>
        <v>0</v>
      </c>
      <c r="J88" s="289">
        <f t="shared" si="6"/>
        <v>0</v>
      </c>
      <c r="K88" s="289">
        <f t="shared" si="6"/>
        <v>0</v>
      </c>
      <c r="L88" s="289">
        <f t="shared" si="6"/>
        <v>0</v>
      </c>
      <c r="M88" s="229"/>
      <c r="N88" s="910">
        <f>ROUND(H88/geg!$F$52,2)</f>
        <v>0</v>
      </c>
      <c r="O88" s="910">
        <f>ROUND(I88/geg!$G$52,2)</f>
        <v>0</v>
      </c>
      <c r="P88" s="910">
        <f>ROUND(J88/geg!$G$52,2)</f>
        <v>0</v>
      </c>
      <c r="Q88" s="910">
        <f>ROUND(K88/geg!$G$52,2)</f>
        <v>0</v>
      </c>
      <c r="R88" s="910">
        <f>ROUND(L88/geg!$G$52,2)</f>
        <v>0</v>
      </c>
      <c r="S88" s="212"/>
      <c r="T88" s="96"/>
    </row>
    <row r="89" spans="2:40" ht="12.75" customHeight="1" x14ac:dyDescent="0.2">
      <c r="B89" s="93"/>
      <c r="C89" s="133"/>
      <c r="D89" s="264" t="s">
        <v>317</v>
      </c>
      <c r="E89" s="138"/>
      <c r="F89" s="146"/>
      <c r="G89" s="138"/>
      <c r="H89" s="289">
        <v>0</v>
      </c>
      <c r="I89" s="289">
        <f t="shared" si="6"/>
        <v>0</v>
      </c>
      <c r="J89" s="289">
        <f t="shared" si="6"/>
        <v>0</v>
      </c>
      <c r="K89" s="289">
        <f t="shared" si="6"/>
        <v>0</v>
      </c>
      <c r="L89" s="289">
        <f t="shared" si="6"/>
        <v>0</v>
      </c>
      <c r="M89" s="229"/>
      <c r="N89" s="910">
        <f>ROUND(H89/geg!$F$52,2)</f>
        <v>0</v>
      </c>
      <c r="O89" s="910">
        <f>ROUND(I89/geg!$G$52,2)</f>
        <v>0</v>
      </c>
      <c r="P89" s="910">
        <f>ROUND(J89/geg!$G$52,2)</f>
        <v>0</v>
      </c>
      <c r="Q89" s="910">
        <f>ROUND(K89/geg!$G$52,2)</f>
        <v>0</v>
      </c>
      <c r="R89" s="910">
        <f>ROUND(L89/geg!$G$52,2)</f>
        <v>0</v>
      </c>
      <c r="S89" s="212"/>
      <c r="T89" s="96"/>
    </row>
    <row r="90" spans="2:40" ht="12.75" customHeight="1" x14ac:dyDescent="0.2">
      <c r="B90" s="93"/>
      <c r="C90" s="133"/>
      <c r="D90" s="264" t="s">
        <v>318</v>
      </c>
      <c r="E90" s="138"/>
      <c r="F90" s="146"/>
      <c r="G90" s="138"/>
      <c r="H90" s="289">
        <v>0</v>
      </c>
      <c r="I90" s="289">
        <f t="shared" si="6"/>
        <v>0</v>
      </c>
      <c r="J90" s="289">
        <f t="shared" si="6"/>
        <v>0</v>
      </c>
      <c r="K90" s="289">
        <f t="shared" si="6"/>
        <v>0</v>
      </c>
      <c r="L90" s="289">
        <f t="shared" si="6"/>
        <v>0</v>
      </c>
      <c r="M90" s="229"/>
      <c r="N90" s="910">
        <f>ROUND(H90/geg!$F$52,2)</f>
        <v>0</v>
      </c>
      <c r="O90" s="910">
        <f>ROUND(I90/geg!$G$52,2)</f>
        <v>0</v>
      </c>
      <c r="P90" s="910">
        <f>ROUND(J90/geg!$G$52,2)</f>
        <v>0</v>
      </c>
      <c r="Q90" s="910">
        <f>ROUND(K90/geg!$G$52,2)</f>
        <v>0</v>
      </c>
      <c r="R90" s="910">
        <f>ROUND(L90/geg!$G$52,2)</f>
        <v>0</v>
      </c>
      <c r="S90" s="212"/>
      <c r="T90" s="96"/>
    </row>
    <row r="91" spans="2:40" ht="12.75" customHeight="1" x14ac:dyDescent="0.2">
      <c r="B91" s="93"/>
      <c r="C91" s="133"/>
      <c r="D91" s="264" t="s">
        <v>319</v>
      </c>
      <c r="E91" s="138"/>
      <c r="F91" s="146"/>
      <c r="G91" s="138"/>
      <c r="H91" s="289">
        <v>0</v>
      </c>
      <c r="I91" s="289">
        <f t="shared" si="6"/>
        <v>0</v>
      </c>
      <c r="J91" s="289">
        <f t="shared" si="6"/>
        <v>0</v>
      </c>
      <c r="K91" s="289">
        <f t="shared" si="6"/>
        <v>0</v>
      </c>
      <c r="L91" s="289">
        <f t="shared" si="6"/>
        <v>0</v>
      </c>
      <c r="M91" s="229"/>
      <c r="N91" s="910">
        <f>ROUND(H91/geg!$F$52,2)</f>
        <v>0</v>
      </c>
      <c r="O91" s="910">
        <f>ROUND(I91/geg!$G$52,2)</f>
        <v>0</v>
      </c>
      <c r="P91" s="910">
        <f>ROUND(J91/geg!$G$52,2)</f>
        <v>0</v>
      </c>
      <c r="Q91" s="910">
        <f>ROUND(K91/geg!$G$52,2)</f>
        <v>0</v>
      </c>
      <c r="R91" s="910">
        <f>ROUND(L91/geg!$G$52,2)</f>
        <v>0</v>
      </c>
      <c r="S91" s="212"/>
      <c r="T91" s="96"/>
    </row>
    <row r="92" spans="2:40" ht="12.75" customHeight="1" x14ac:dyDescent="0.2">
      <c r="B92" s="93"/>
      <c r="C92" s="133"/>
      <c r="D92" s="264"/>
      <c r="E92" s="138"/>
      <c r="F92" s="146"/>
      <c r="G92" s="138"/>
      <c r="H92" s="214"/>
      <c r="I92" s="216"/>
      <c r="J92" s="216"/>
      <c r="K92" s="216"/>
      <c r="L92" s="229"/>
      <c r="M92" s="229"/>
      <c r="N92" s="245"/>
      <c r="O92" s="245"/>
      <c r="P92" s="256"/>
      <c r="Q92" s="256"/>
      <c r="R92" s="256"/>
      <c r="S92" s="212"/>
      <c r="T92" s="96"/>
    </row>
    <row r="93" spans="2:40" ht="12.75" customHeight="1" x14ac:dyDescent="0.2">
      <c r="B93" s="93"/>
      <c r="C93" s="133"/>
      <c r="D93" s="528" t="s">
        <v>320</v>
      </c>
      <c r="E93" s="134"/>
      <c r="F93" s="146"/>
      <c r="G93" s="138"/>
      <c r="H93" s="753">
        <f>SUM(H86:H89)-SUM(H90:H91)</f>
        <v>1216409.55</v>
      </c>
      <c r="I93" s="753">
        <f>SUM(I86:I89)-SUM(I90:I91)</f>
        <v>1211088.4680000001</v>
      </c>
      <c r="J93" s="753">
        <f>SUM(J86:J89)-SUM(J90:J91)</f>
        <v>1211088.4680000001</v>
      </c>
      <c r="K93" s="753">
        <f>SUM(K86:K89)-SUM(K90:K91)</f>
        <v>1211088.4680000001</v>
      </c>
      <c r="L93" s="753">
        <f>SUM(L86:L89)-SUM(L90:L91)</f>
        <v>1211088.4680000001</v>
      </c>
      <c r="M93" s="229"/>
      <c r="N93" s="752">
        <f>SUM(N86:N89)-SUM(N90:N91)</f>
        <v>18.7</v>
      </c>
      <c r="O93" s="752">
        <f>SUM(O86:O89)-SUM(O90:O91)</f>
        <v>18.479999999999997</v>
      </c>
      <c r="P93" s="752">
        <f>SUM(P86:P89)-SUM(P90:P91)</f>
        <v>18.479999999999997</v>
      </c>
      <c r="Q93" s="752">
        <f>SUM(Q86:Q89)-SUM(Q90:Q91)</f>
        <v>18.479999999999997</v>
      </c>
      <c r="R93" s="752">
        <f>SUM(R86:R89)-SUM(R90:R91)</f>
        <v>18.479999999999997</v>
      </c>
      <c r="S93" s="212"/>
      <c r="T93" s="96"/>
    </row>
    <row r="94" spans="2:40" ht="12.75" customHeight="1" x14ac:dyDescent="0.2">
      <c r="B94" s="93"/>
      <c r="C94" s="133"/>
      <c r="D94" s="264"/>
      <c r="E94" s="138"/>
      <c r="F94" s="146"/>
      <c r="G94" s="138"/>
      <c r="H94" s="146"/>
      <c r="I94" s="146"/>
      <c r="J94" s="214"/>
      <c r="K94" s="216"/>
      <c r="L94" s="216"/>
      <c r="M94" s="229"/>
      <c r="N94" s="245"/>
      <c r="O94" s="245"/>
      <c r="P94" s="256"/>
      <c r="Q94" s="256"/>
      <c r="R94" s="256"/>
      <c r="S94" s="212"/>
      <c r="T94" s="96"/>
    </row>
    <row r="95" spans="2:40" ht="12.75" customHeight="1" x14ac:dyDescent="0.2">
      <c r="B95" s="93"/>
      <c r="C95" s="94"/>
      <c r="D95" s="285"/>
      <c r="E95" s="285"/>
      <c r="F95" s="116"/>
      <c r="G95" s="94"/>
      <c r="H95" s="116"/>
      <c r="I95" s="116"/>
      <c r="J95" s="209"/>
      <c r="K95" s="200"/>
      <c r="L95" s="200"/>
      <c r="M95" s="192"/>
      <c r="N95" s="286"/>
      <c r="O95" s="286"/>
      <c r="P95" s="287"/>
      <c r="Q95" s="287"/>
      <c r="R95" s="287"/>
      <c r="S95" s="94"/>
      <c r="T95" s="96"/>
    </row>
    <row r="96" spans="2:40" ht="12.75" customHeight="1" x14ac:dyDescent="0.2">
      <c r="B96" s="93"/>
      <c r="C96" s="133"/>
      <c r="D96" s="264"/>
      <c r="E96" s="138"/>
      <c r="F96" s="146"/>
      <c r="G96" s="138"/>
      <c r="H96" s="146"/>
      <c r="I96" s="146"/>
      <c r="J96" s="214"/>
      <c r="K96" s="216"/>
      <c r="L96" s="216"/>
      <c r="M96" s="229"/>
      <c r="N96" s="245"/>
      <c r="O96" s="245"/>
      <c r="P96" s="256"/>
      <c r="Q96" s="256"/>
      <c r="R96" s="256"/>
      <c r="S96" s="212"/>
      <c r="T96" s="96"/>
    </row>
    <row r="97" spans="2:40" s="41" customFormat="1" ht="12.75" customHeight="1" x14ac:dyDescent="0.2">
      <c r="B97" s="112"/>
      <c r="C97" s="255"/>
      <c r="D97" s="749" t="s">
        <v>332</v>
      </c>
      <c r="E97" s="159"/>
      <c r="F97" s="216"/>
      <c r="G97" s="134"/>
      <c r="H97" s="750">
        <f>fiebouw!H49</f>
        <v>130000</v>
      </c>
      <c r="I97" s="750">
        <f>fiebouw!L49</f>
        <v>131000</v>
      </c>
      <c r="J97" s="750">
        <f>fiebouw!P49</f>
        <v>131000</v>
      </c>
      <c r="K97" s="750">
        <f>fiebouw!T49</f>
        <v>131000</v>
      </c>
      <c r="L97" s="750">
        <f>fiebouw!X49</f>
        <v>131000</v>
      </c>
      <c r="M97" s="229"/>
      <c r="N97" s="751">
        <f>fiebouw!G49</f>
        <v>2</v>
      </c>
      <c r="O97" s="751">
        <f>fiebouw!K49</f>
        <v>2</v>
      </c>
      <c r="P97" s="751">
        <f>fiebouw!O49</f>
        <v>2</v>
      </c>
      <c r="Q97" s="751">
        <f>fiebouw!S49</f>
        <v>2</v>
      </c>
      <c r="R97" s="751">
        <f>fiebouw!W49</f>
        <v>2</v>
      </c>
      <c r="S97" s="217"/>
      <c r="T97" s="201"/>
      <c r="V97" s="35"/>
      <c r="W97" s="35"/>
      <c r="X97" s="35"/>
      <c r="Y97" s="35"/>
      <c r="Z97" s="35"/>
      <c r="AA97" s="35"/>
      <c r="AB97" s="35"/>
      <c r="AC97" s="35"/>
      <c r="AD97" s="35"/>
      <c r="AE97" s="35"/>
      <c r="AF97" s="35"/>
      <c r="AG97" s="35"/>
      <c r="AH97" s="35"/>
      <c r="AI97" s="35"/>
      <c r="AJ97" s="35"/>
      <c r="AK97" s="35"/>
      <c r="AL97" s="35"/>
      <c r="AM97" s="35"/>
      <c r="AN97" s="35"/>
    </row>
    <row r="98" spans="2:40" ht="12.75" customHeight="1" x14ac:dyDescent="0.2">
      <c r="B98" s="93"/>
      <c r="C98" s="148"/>
      <c r="D98" s="352"/>
      <c r="E98" s="150"/>
      <c r="F98" s="151"/>
      <c r="G98" s="150"/>
      <c r="H98" s="151"/>
      <c r="I98" s="151"/>
      <c r="J98" s="259"/>
      <c r="K98" s="260"/>
      <c r="L98" s="260"/>
      <c r="M98" s="248"/>
      <c r="N98" s="261"/>
      <c r="O98" s="261"/>
      <c r="P98" s="281"/>
      <c r="Q98" s="281"/>
      <c r="R98" s="281"/>
      <c r="S98" s="250"/>
      <c r="T98" s="96"/>
    </row>
    <row r="99" spans="2:40" ht="12.75" customHeight="1" x14ac:dyDescent="0.2">
      <c r="B99" s="93"/>
      <c r="C99" s="94"/>
      <c r="D99" s="285"/>
      <c r="E99" s="285"/>
      <c r="F99" s="116"/>
      <c r="G99" s="94"/>
      <c r="H99" s="116"/>
      <c r="I99" s="116"/>
      <c r="J99" s="209"/>
      <c r="K99" s="200"/>
      <c r="L99" s="200"/>
      <c r="M99" s="192"/>
      <c r="N99" s="286"/>
      <c r="O99" s="286"/>
      <c r="P99" s="287"/>
      <c r="Q99" s="287"/>
      <c r="R99" s="287"/>
      <c r="S99" s="94"/>
      <c r="T99" s="96"/>
    </row>
    <row r="100" spans="2:40" ht="12.75" customHeight="1" x14ac:dyDescent="0.2">
      <c r="B100" s="93"/>
      <c r="C100" s="94"/>
      <c r="D100" s="285"/>
      <c r="E100" s="285"/>
      <c r="F100" s="116"/>
      <c r="G100" s="94"/>
      <c r="H100" s="116"/>
      <c r="I100" s="116"/>
      <c r="J100" s="209"/>
      <c r="K100" s="200"/>
      <c r="L100" s="200"/>
      <c r="M100" s="192"/>
      <c r="N100" s="286"/>
      <c r="O100" s="286"/>
      <c r="P100" s="287"/>
      <c r="Q100" s="287"/>
      <c r="R100" s="287"/>
      <c r="S100" s="94"/>
      <c r="T100" s="96"/>
    </row>
    <row r="101" spans="2:40" ht="12.75" customHeight="1" x14ac:dyDescent="0.2">
      <c r="B101" s="93"/>
      <c r="C101" s="128"/>
      <c r="D101" s="385"/>
      <c r="E101" s="163"/>
      <c r="F101" s="210"/>
      <c r="G101" s="129"/>
      <c r="H101" s="210"/>
      <c r="I101" s="210"/>
      <c r="J101" s="282"/>
      <c r="K101" s="267"/>
      <c r="L101" s="267"/>
      <c r="M101" s="253"/>
      <c r="N101" s="283"/>
      <c r="O101" s="283"/>
      <c r="P101" s="284"/>
      <c r="Q101" s="284"/>
      <c r="R101" s="284"/>
      <c r="S101" s="211"/>
      <c r="T101" s="96"/>
    </row>
    <row r="102" spans="2:40" ht="12.75" customHeight="1" x14ac:dyDescent="0.2">
      <c r="B102" s="93"/>
      <c r="C102" s="133"/>
      <c r="D102" s="749" t="s">
        <v>26</v>
      </c>
      <c r="E102" s="159"/>
      <c r="F102" s="146"/>
      <c r="G102" s="138"/>
      <c r="H102" s="750">
        <f>H93-H97</f>
        <v>1086409.55</v>
      </c>
      <c r="I102" s="750">
        <f>I93-I97</f>
        <v>1080088.4680000001</v>
      </c>
      <c r="J102" s="750">
        <f>J93-J97</f>
        <v>1080088.4680000001</v>
      </c>
      <c r="K102" s="750">
        <f>K93-K97</f>
        <v>1080088.4680000001</v>
      </c>
      <c r="L102" s="750">
        <f>L93-L97</f>
        <v>1080088.4680000001</v>
      </c>
      <c r="M102" s="229"/>
      <c r="N102" s="751">
        <f>N93-N97</f>
        <v>16.7</v>
      </c>
      <c r="O102" s="751">
        <f>O93-O97</f>
        <v>16.479999999999997</v>
      </c>
      <c r="P102" s="751">
        <f>P93-P97</f>
        <v>16.479999999999997</v>
      </c>
      <c r="Q102" s="751">
        <f>Q93-Q97</f>
        <v>16.479999999999997</v>
      </c>
      <c r="R102" s="751">
        <f>R93-R97</f>
        <v>16.479999999999997</v>
      </c>
      <c r="S102" s="212"/>
      <c r="T102" s="96"/>
    </row>
    <row r="103" spans="2:40" ht="12.75" customHeight="1" x14ac:dyDescent="0.2">
      <c r="B103" s="93"/>
      <c r="C103" s="148"/>
      <c r="D103" s="412"/>
      <c r="E103" s="160"/>
      <c r="F103" s="151"/>
      <c r="G103" s="150"/>
      <c r="H103" s="151"/>
      <c r="I103" s="151"/>
      <c r="J103" s="259"/>
      <c r="K103" s="260"/>
      <c r="L103" s="260"/>
      <c r="M103" s="248"/>
      <c r="N103" s="261"/>
      <c r="O103" s="261"/>
      <c r="P103" s="261"/>
      <c r="Q103" s="261"/>
      <c r="R103" s="261"/>
      <c r="S103" s="250"/>
      <c r="T103" s="96"/>
    </row>
    <row r="104" spans="2:40" ht="12.75" customHeight="1" x14ac:dyDescent="0.2">
      <c r="B104" s="93"/>
      <c r="C104" s="94"/>
      <c r="D104" s="326"/>
      <c r="E104" s="115"/>
      <c r="F104" s="116"/>
      <c r="G104" s="94"/>
      <c r="H104" s="116"/>
      <c r="I104" s="116"/>
      <c r="J104" s="209"/>
      <c r="K104" s="114"/>
      <c r="L104" s="114"/>
      <c r="M104" s="192"/>
      <c r="N104" s="208"/>
      <c r="O104" s="208"/>
      <c r="P104" s="94"/>
      <c r="Q104" s="94"/>
      <c r="R104" s="94"/>
      <c r="S104" s="94"/>
      <c r="T104" s="96"/>
    </row>
    <row r="105" spans="2:40" ht="12.75" customHeight="1" x14ac:dyDescent="0.25">
      <c r="B105" s="121"/>
      <c r="C105" s="122"/>
      <c r="D105" s="361"/>
      <c r="E105" s="122"/>
      <c r="F105" s="194"/>
      <c r="G105" s="122"/>
      <c r="H105" s="194"/>
      <c r="I105" s="194"/>
      <c r="J105" s="194"/>
      <c r="K105" s="194"/>
      <c r="L105" s="194"/>
      <c r="M105" s="122"/>
      <c r="N105" s="122"/>
      <c r="O105" s="122"/>
      <c r="P105" s="122"/>
      <c r="Q105" s="122"/>
      <c r="R105" s="122"/>
      <c r="S105" s="123" t="s">
        <v>355</v>
      </c>
      <c r="T105" s="127"/>
    </row>
    <row r="106" spans="2:40" ht="12.75" customHeight="1" x14ac:dyDescent="0.2">
      <c r="D106" s="733"/>
      <c r="E106" s="67"/>
    </row>
    <row r="107" spans="2:40" ht="12.75" customHeight="1" x14ac:dyDescent="0.2">
      <c r="D107" s="733"/>
      <c r="E107" s="67"/>
    </row>
    <row r="108" spans="2:40" ht="12.75" customHeight="1" x14ac:dyDescent="0.2">
      <c r="D108" s="733"/>
      <c r="E108" s="67"/>
    </row>
    <row r="109" spans="2:40" ht="12.75" customHeight="1" x14ac:dyDescent="0.2">
      <c r="D109" s="733"/>
      <c r="E109" s="67"/>
    </row>
    <row r="110" spans="2:40" ht="12.75" customHeight="1" x14ac:dyDescent="0.2">
      <c r="D110" s="757"/>
      <c r="E110" s="757"/>
      <c r="F110" s="719"/>
      <c r="G110" s="758"/>
      <c r="H110" s="719"/>
      <c r="I110" s="719"/>
      <c r="J110" s="719"/>
      <c r="K110" s="719"/>
      <c r="L110" s="719"/>
      <c r="M110" s="758"/>
      <c r="N110" s="758"/>
    </row>
    <row r="111" spans="2:40" ht="12.75" customHeight="1" x14ac:dyDescent="0.2">
      <c r="D111" s="759" t="s">
        <v>265</v>
      </c>
      <c r="E111" s="759"/>
      <c r="F111" s="719"/>
      <c r="G111" s="758"/>
      <c r="H111" s="719"/>
      <c r="I111" s="760">
        <f>tab!E4</f>
        <v>2017</v>
      </c>
      <c r="J111" s="760">
        <f>tab!F4</f>
        <v>2018</v>
      </c>
      <c r="K111" s="760">
        <f>tab!G4</f>
        <v>2019</v>
      </c>
      <c r="L111" s="760">
        <f>tab!H4</f>
        <v>2020</v>
      </c>
      <c r="M111" s="758"/>
      <c r="N111" s="758"/>
    </row>
    <row r="112" spans="2:40" ht="12.75" customHeight="1" x14ac:dyDescent="0.2">
      <c r="D112" s="758"/>
      <c r="E112" s="758"/>
      <c r="F112" s="719"/>
      <c r="G112" s="758"/>
      <c r="H112" s="719"/>
      <c r="I112" s="719"/>
      <c r="J112" s="719"/>
      <c r="K112" s="719"/>
      <c r="L112" s="719"/>
      <c r="M112" s="758"/>
      <c r="N112" s="758"/>
    </row>
    <row r="113" spans="4:14" ht="12.75" customHeight="1" x14ac:dyDescent="0.2">
      <c r="D113" s="758" t="s">
        <v>291</v>
      </c>
      <c r="E113" s="758"/>
      <c r="F113" s="719"/>
      <c r="G113" s="758"/>
      <c r="H113" s="719"/>
      <c r="I113" s="761">
        <f>7/12*H57+5/12*I57</f>
        <v>1214192.4325000001</v>
      </c>
      <c r="J113" s="761">
        <f>7/12*I57+5/12*J57</f>
        <v>1211088.4680000003</v>
      </c>
      <c r="K113" s="761">
        <f>7/12*J57+5/12*K57</f>
        <v>1211088.4680000003</v>
      </c>
      <c r="L113" s="761">
        <f>7/12*K57+5/12*L57</f>
        <v>1211088.4680000003</v>
      </c>
      <c r="M113" s="758"/>
      <c r="N113" s="758"/>
    </row>
    <row r="114" spans="4:14" ht="12.75" customHeight="1" x14ac:dyDescent="0.2">
      <c r="D114" s="758" t="s">
        <v>290</v>
      </c>
      <c r="E114" s="758"/>
      <c r="F114" s="719"/>
      <c r="G114" s="758"/>
      <c r="H114" s="719"/>
      <c r="I114" s="761">
        <f>7/12*H69+5/12*I69</f>
        <v>0</v>
      </c>
      <c r="J114" s="761">
        <f>7/12*I69+5/12*J69</f>
        <v>0</v>
      </c>
      <c r="K114" s="761">
        <f>7/12*J69+5/12*K69</f>
        <v>0</v>
      </c>
      <c r="L114" s="761">
        <f>7/12*K69+5/12*L69</f>
        <v>0</v>
      </c>
      <c r="M114" s="758"/>
      <c r="N114" s="758"/>
    </row>
    <row r="115" spans="4:14" ht="12.75" customHeight="1" x14ac:dyDescent="0.2">
      <c r="D115" s="758" t="s">
        <v>292</v>
      </c>
      <c r="E115" s="758"/>
      <c r="F115" s="719"/>
      <c r="G115" s="758"/>
      <c r="H115" s="719"/>
      <c r="I115" s="761">
        <f t="shared" ref="I115:L117" si="7">7/12*H75+5/12*I75</f>
        <v>0</v>
      </c>
      <c r="J115" s="761">
        <f t="shared" si="7"/>
        <v>0</v>
      </c>
      <c r="K115" s="761">
        <f t="shared" si="7"/>
        <v>0</v>
      </c>
      <c r="L115" s="761">
        <f t="shared" si="7"/>
        <v>0</v>
      </c>
      <c r="M115" s="758"/>
      <c r="N115" s="758"/>
    </row>
    <row r="116" spans="4:14" ht="12.75" customHeight="1" x14ac:dyDescent="0.2">
      <c r="D116" s="758" t="s">
        <v>330</v>
      </c>
      <c r="E116" s="758"/>
      <c r="F116" s="719"/>
      <c r="G116" s="758"/>
      <c r="H116" s="719"/>
      <c r="I116" s="761">
        <f t="shared" si="7"/>
        <v>0</v>
      </c>
      <c r="J116" s="761">
        <f t="shared" si="7"/>
        <v>0</v>
      </c>
      <c r="K116" s="761">
        <f t="shared" si="7"/>
        <v>0</v>
      </c>
      <c r="L116" s="761">
        <f t="shared" si="7"/>
        <v>0</v>
      </c>
      <c r="M116" s="758"/>
      <c r="N116" s="758"/>
    </row>
    <row r="117" spans="4:14" ht="12.75" customHeight="1" x14ac:dyDescent="0.2">
      <c r="D117" s="758" t="s">
        <v>331</v>
      </c>
      <c r="E117" s="758"/>
      <c r="F117" s="719"/>
      <c r="G117" s="758"/>
      <c r="H117" s="719"/>
      <c r="I117" s="761">
        <f t="shared" si="7"/>
        <v>0</v>
      </c>
      <c r="J117" s="761">
        <f t="shared" si="7"/>
        <v>0</v>
      </c>
      <c r="K117" s="761">
        <f t="shared" si="7"/>
        <v>0</v>
      </c>
      <c r="L117" s="761">
        <f t="shared" si="7"/>
        <v>0</v>
      </c>
      <c r="M117" s="758"/>
      <c r="N117" s="758"/>
    </row>
    <row r="118" spans="4:14" ht="12.75" customHeight="1" x14ac:dyDescent="0.2">
      <c r="D118" s="758" t="s">
        <v>159</v>
      </c>
      <c r="E118" s="758"/>
      <c r="F118" s="719"/>
      <c r="G118" s="758"/>
      <c r="H118" s="719"/>
      <c r="I118" s="761">
        <f>7/12*H82+5/12*I82-I115</f>
        <v>0</v>
      </c>
      <c r="J118" s="761">
        <f>7/12*I82+5/12*J82-J115</f>
        <v>0</v>
      </c>
      <c r="K118" s="761">
        <f>7/12*J82+5/12*K82-K115</f>
        <v>0</v>
      </c>
      <c r="L118" s="761">
        <f>7/12*K82+5/12*L82-L115</f>
        <v>0</v>
      </c>
      <c r="M118" s="758"/>
      <c r="N118" s="758"/>
    </row>
    <row r="119" spans="4:14" ht="12.75" customHeight="1" x14ac:dyDescent="0.2">
      <c r="D119" s="758" t="s">
        <v>267</v>
      </c>
      <c r="E119" s="758"/>
      <c r="F119" s="719"/>
      <c r="G119" s="758"/>
      <c r="H119" s="719"/>
      <c r="I119" s="761">
        <f>7/12*H54+5/12*I54</f>
        <v>0</v>
      </c>
      <c r="J119" s="761">
        <f>7/12*I54+5/12*J54</f>
        <v>0</v>
      </c>
      <c r="K119" s="761">
        <f>7/12*J54+5/12*K54</f>
        <v>0</v>
      </c>
      <c r="L119" s="761">
        <f>7/12*K54+5/12*L54</f>
        <v>0</v>
      </c>
      <c r="M119" s="758"/>
      <c r="N119" s="758"/>
    </row>
    <row r="120" spans="4:14" ht="12.75" customHeight="1" x14ac:dyDescent="0.2">
      <c r="D120" s="758" t="s">
        <v>266</v>
      </c>
      <c r="E120" s="758"/>
      <c r="F120" s="719"/>
      <c r="G120" s="758"/>
      <c r="H120" s="719"/>
      <c r="I120" s="761">
        <f>7/12*H97+5/12*I97</f>
        <v>130416.66666666669</v>
      </c>
      <c r="J120" s="761">
        <f>7/12*I97+5/12*J97</f>
        <v>131000</v>
      </c>
      <c r="K120" s="761">
        <f>7/12*J97+5/12*K97</f>
        <v>131000</v>
      </c>
      <c r="L120" s="761">
        <f>7/12*K97+5/12*L97</f>
        <v>131000</v>
      </c>
      <c r="M120" s="758"/>
      <c r="N120" s="758"/>
    </row>
    <row r="121" spans="4:14" ht="12.75" customHeight="1" x14ac:dyDescent="0.2">
      <c r="D121" s="758" t="s">
        <v>215</v>
      </c>
      <c r="E121" s="758"/>
      <c r="F121" s="719"/>
      <c r="G121" s="758"/>
      <c r="H121" s="719"/>
      <c r="I121" s="762">
        <f>7/12*N93+5/12*O93</f>
        <v>18.608333333333334</v>
      </c>
      <c r="J121" s="762">
        <f>7/12*O93+5/12*P93</f>
        <v>18.479999999999997</v>
      </c>
      <c r="K121" s="762">
        <f>7/12*P93+5/12*Q93</f>
        <v>18.479999999999997</v>
      </c>
      <c r="L121" s="762">
        <f>7/12*Q93+5/12*R93</f>
        <v>18.479999999999997</v>
      </c>
      <c r="M121" s="758"/>
      <c r="N121" s="758"/>
    </row>
    <row r="122" spans="4:14" ht="12.75" customHeight="1" x14ac:dyDescent="0.2">
      <c r="D122" s="758" t="s">
        <v>216</v>
      </c>
      <c r="E122" s="758"/>
      <c r="F122" s="719"/>
      <c r="G122" s="758"/>
      <c r="H122" s="719"/>
      <c r="I122" s="762">
        <f>7/12*N97+5/12*O97</f>
        <v>2</v>
      </c>
      <c r="J122" s="762">
        <f>7/12*O97+5/12*P97</f>
        <v>2</v>
      </c>
      <c r="K122" s="762">
        <f>7/12*P97+5/12*Q97</f>
        <v>2</v>
      </c>
      <c r="L122" s="762">
        <f>7/12*Q97+5/12*R97</f>
        <v>2</v>
      </c>
      <c r="M122" s="758"/>
      <c r="N122" s="758"/>
    </row>
    <row r="123" spans="4:14" ht="12.75" customHeight="1" x14ac:dyDescent="0.2">
      <c r="D123" s="763" t="s">
        <v>470</v>
      </c>
      <c r="E123" s="758"/>
      <c r="F123" s="719"/>
      <c r="G123" s="758"/>
      <c r="H123" s="719"/>
      <c r="I123" s="764">
        <f>5/12*H36+7/12*I36</f>
        <v>186473.98</v>
      </c>
      <c r="J123" s="764">
        <f>5/12*I36+7/12*J36</f>
        <v>186473.98</v>
      </c>
      <c r="K123" s="764">
        <f>5/12*J36+7/12*K36</f>
        <v>186473.98</v>
      </c>
      <c r="L123" s="764">
        <f>5/12*K36+7/12*L36</f>
        <v>186473.98</v>
      </c>
      <c r="M123" s="758"/>
      <c r="N123" s="758"/>
    </row>
    <row r="124" spans="4:14" ht="12.75" customHeight="1" x14ac:dyDescent="0.2">
      <c r="D124" s="758"/>
      <c r="E124" s="758"/>
      <c r="F124" s="719"/>
      <c r="G124" s="758"/>
      <c r="H124" s="719"/>
      <c r="I124" s="719"/>
      <c r="J124" s="719"/>
      <c r="K124" s="719"/>
      <c r="L124" s="719"/>
      <c r="M124" s="758"/>
      <c r="N124" s="758"/>
    </row>
    <row r="126" spans="4:14" ht="12.75" customHeight="1" x14ac:dyDescent="0.2">
      <c r="H126" s="916"/>
    </row>
  </sheetData>
  <sheetProtection algorithmName="SHA-512" hashValue="lJ8xuGVEtdhi1sq8trom8sQPB/m2/wqB3hLW/55dIYU/mV+yUs1n29BVk1Qi5RH1wOGhoSzyOtkX7hfYMr48lw==" saltValue="GLNEwDTdd4NjXZVu/0T3eQ==" spinCount="100000" sheet="1" objects="1" scenarios="1"/>
  <mergeCells count="2">
    <mergeCell ref="H8:L8"/>
    <mergeCell ref="N8:R8"/>
  </mergeCells>
  <phoneticPr fontId="0" type="noConversion"/>
  <pageMargins left="0.78740157480314965" right="0.78740157480314965" top="0.98425196850393704" bottom="0.98425196850393704" header="0.51181102362204722" footer="0.51181102362204722"/>
  <pageSetup paperSize="9" scale="54" orientation="portrait" r:id="rId1"/>
  <headerFooter alignWithMargins="0">
    <oddHeader>&amp;L&amp;"Arial,Vet"&amp;F&amp;R&amp;"Arial,Vet"&amp;A</oddHeader>
    <oddFooter>&amp;L&amp;"Arial,Vet"PO-Raad&amp;C&amp;"Arial,Vet"&amp;D&amp;R&amp;"Arial,Vet"pagina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55"/>
  <sheetViews>
    <sheetView zoomScale="85" zoomScaleNormal="85" workbookViewId="0">
      <pane ySplit="9" topLeftCell="A10" activePane="bottomLeft" state="frozen"/>
      <selection activeCell="P4" sqref="P4"/>
      <selection pane="bottomLeft" activeCell="B2" sqref="B2"/>
    </sheetView>
  </sheetViews>
  <sheetFormatPr defaultColWidth="9.140625" defaultRowHeight="12.75" customHeight="1" x14ac:dyDescent="0.2"/>
  <cols>
    <col min="1" max="1" width="3.7109375" style="35" customWidth="1"/>
    <col min="2" max="3" width="2.7109375" style="35" customWidth="1"/>
    <col min="4" max="5" width="30.7109375" style="51" customWidth="1"/>
    <col min="6" max="6" width="10.7109375" style="35" customWidth="1"/>
    <col min="7" max="10" width="10.7109375" style="51" customWidth="1"/>
    <col min="11" max="11" width="0.85546875" style="35" customWidth="1"/>
    <col min="12" max="14" width="12.7109375" style="51" hidden="1" customWidth="1"/>
    <col min="15" max="15" width="12.7109375" style="51" customWidth="1"/>
    <col min="16" max="16" width="1.7109375" style="35" customWidth="1"/>
    <col min="17" max="17" width="12.7109375" style="51" customWidth="1"/>
    <col min="18" max="18" width="12.7109375" style="35" customWidth="1"/>
    <col min="19" max="19" width="2.5703125" style="35" customWidth="1"/>
    <col min="20" max="21" width="2.7109375" style="35" customWidth="1"/>
    <col min="22" max="23" width="13.85546875" style="35" bestFit="1" customWidth="1"/>
    <col min="24" max="16384" width="9.140625" style="35"/>
  </cols>
  <sheetData>
    <row r="2" spans="2:20" ht="12.75" customHeight="1" x14ac:dyDescent="0.2">
      <c r="B2" s="767" t="s">
        <v>106</v>
      </c>
      <c r="C2" s="90"/>
      <c r="D2" s="190"/>
      <c r="E2" s="190"/>
      <c r="F2" s="90"/>
      <c r="G2" s="190"/>
      <c r="H2" s="190"/>
      <c r="I2" s="190"/>
      <c r="J2" s="190"/>
      <c r="K2" s="90"/>
      <c r="L2" s="190"/>
      <c r="M2" s="190"/>
      <c r="N2" s="190"/>
      <c r="O2" s="190"/>
      <c r="P2" s="90"/>
      <c r="Q2" s="190"/>
      <c r="R2" s="90"/>
      <c r="S2" s="90"/>
      <c r="T2" s="92"/>
    </row>
    <row r="3" spans="2:20" ht="12.75" customHeight="1" x14ac:dyDescent="0.2">
      <c r="B3" s="93"/>
      <c r="C3" s="94"/>
      <c r="D3" s="116"/>
      <c r="E3" s="116"/>
      <c r="F3" s="94"/>
      <c r="G3" s="116"/>
      <c r="H3" s="116"/>
      <c r="I3" s="116"/>
      <c r="J3" s="116"/>
      <c r="K3" s="94"/>
      <c r="L3" s="116"/>
      <c r="M3" s="116"/>
      <c r="N3" s="116"/>
      <c r="O3" s="116"/>
      <c r="P3" s="94"/>
      <c r="Q3" s="116"/>
      <c r="R3" s="94"/>
      <c r="S3" s="94"/>
      <c r="T3" s="96"/>
    </row>
    <row r="4" spans="2:20" s="311" customFormat="1" ht="18" customHeight="1" x14ac:dyDescent="0.3">
      <c r="B4" s="280"/>
      <c r="C4" s="279" t="s">
        <v>199</v>
      </c>
      <c r="D4" s="309"/>
      <c r="E4" s="375" t="str">
        <f>tab!D2</f>
        <v>2016/17</v>
      </c>
      <c r="F4" s="279"/>
      <c r="G4" s="309"/>
      <c r="H4" s="309"/>
      <c r="I4" s="309"/>
      <c r="J4" s="309"/>
      <c r="K4" s="279"/>
      <c r="L4" s="279"/>
      <c r="M4" s="309"/>
      <c r="N4" s="309"/>
      <c r="O4" s="309"/>
      <c r="P4" s="279"/>
      <c r="Q4" s="309"/>
      <c r="R4" s="279"/>
      <c r="S4" s="279"/>
      <c r="T4" s="310"/>
    </row>
    <row r="5" spans="2:20" s="38" customFormat="1" ht="18" customHeight="1" x14ac:dyDescent="0.3">
      <c r="B5" s="197"/>
      <c r="C5" s="102" t="str">
        <f>geg!F10</f>
        <v>Voorbeeld SBO</v>
      </c>
      <c r="D5" s="198"/>
      <c r="E5" s="198"/>
      <c r="F5" s="299"/>
      <c r="G5" s="198"/>
      <c r="H5" s="198"/>
      <c r="I5" s="198"/>
      <c r="J5" s="198"/>
      <c r="K5" s="102"/>
      <c r="L5" s="102"/>
      <c r="M5" s="198"/>
      <c r="N5" s="198"/>
      <c r="O5" s="198"/>
      <c r="P5" s="102"/>
      <c r="Q5" s="198"/>
      <c r="R5" s="102"/>
      <c r="S5" s="102"/>
      <c r="T5" s="199"/>
    </row>
    <row r="6" spans="2:20" ht="12.75" customHeight="1" x14ac:dyDescent="0.2">
      <c r="B6" s="93"/>
      <c r="C6" s="94"/>
      <c r="D6" s="116"/>
      <c r="E6" s="116"/>
      <c r="F6" s="94"/>
      <c r="G6" s="116"/>
      <c r="H6" s="116"/>
      <c r="I6" s="116"/>
      <c r="J6" s="116"/>
      <c r="K6" s="94"/>
      <c r="L6" s="116"/>
      <c r="M6" s="116"/>
      <c r="N6" s="116"/>
      <c r="O6" s="116"/>
      <c r="P6" s="94"/>
      <c r="Q6" s="116"/>
      <c r="R6" s="94"/>
      <c r="S6" s="94"/>
      <c r="T6" s="96"/>
    </row>
    <row r="7" spans="2:20" s="178" customFormat="1" ht="12.75" customHeight="1" x14ac:dyDescent="0.2">
      <c r="B7" s="312"/>
      <c r="C7" s="187"/>
      <c r="D7" s="768" t="s">
        <v>170</v>
      </c>
      <c r="E7" s="768" t="s">
        <v>341</v>
      </c>
      <c r="F7" s="769" t="s">
        <v>173</v>
      </c>
      <c r="G7" s="769" t="s">
        <v>171</v>
      </c>
      <c r="H7" s="769" t="s">
        <v>111</v>
      </c>
      <c r="I7" s="769" t="s">
        <v>169</v>
      </c>
      <c r="J7" s="769" t="s">
        <v>342</v>
      </c>
      <c r="K7" s="769"/>
      <c r="L7" s="770" t="s">
        <v>169</v>
      </c>
      <c r="M7" s="768" t="s">
        <v>277</v>
      </c>
      <c r="N7" s="769" t="s">
        <v>183</v>
      </c>
      <c r="O7" s="769" t="s">
        <v>111</v>
      </c>
      <c r="P7" s="769"/>
      <c r="Q7" s="769" t="s">
        <v>182</v>
      </c>
      <c r="R7" s="769" t="s">
        <v>182</v>
      </c>
      <c r="S7" s="187"/>
      <c r="T7" s="313"/>
    </row>
    <row r="8" spans="2:20" s="178" customFormat="1" ht="12.75" customHeight="1" x14ac:dyDescent="0.2">
      <c r="B8" s="312"/>
      <c r="C8" s="187"/>
      <c r="D8" s="769"/>
      <c r="E8" s="769"/>
      <c r="F8" s="769"/>
      <c r="G8" s="769"/>
      <c r="H8" s="769"/>
      <c r="I8" s="934" t="s">
        <v>184</v>
      </c>
      <c r="J8" s="934"/>
      <c r="K8" s="769"/>
      <c r="L8" s="771">
        <f>tab!D5</f>
        <v>42583</v>
      </c>
      <c r="M8" s="771">
        <f>tab!D6</f>
        <v>42947</v>
      </c>
      <c r="N8" s="915">
        <f>M8-L8+1</f>
        <v>365</v>
      </c>
      <c r="O8" s="769" t="s">
        <v>172</v>
      </c>
      <c r="P8" s="769"/>
      <c r="Q8" s="769" t="s">
        <v>165</v>
      </c>
      <c r="R8" s="769" t="s">
        <v>177</v>
      </c>
      <c r="S8" s="187"/>
      <c r="T8" s="313"/>
    </row>
    <row r="9" spans="2:20" ht="12.75" customHeight="1" x14ac:dyDescent="0.2">
      <c r="B9" s="93"/>
      <c r="C9" s="94"/>
      <c r="D9" s="772"/>
      <c r="E9" s="772"/>
      <c r="F9" s="721"/>
      <c r="G9" s="772"/>
      <c r="H9" s="772"/>
      <c r="I9" s="772"/>
      <c r="J9" s="772"/>
      <c r="K9" s="721"/>
      <c r="L9" s="772"/>
      <c r="M9" s="772"/>
      <c r="N9" s="772"/>
      <c r="O9" s="772"/>
      <c r="P9" s="721"/>
      <c r="Q9" s="772"/>
      <c r="R9" s="721"/>
      <c r="S9" s="94"/>
      <c r="T9" s="96"/>
    </row>
    <row r="10" spans="2:20" ht="12.75" customHeight="1" x14ac:dyDescent="0.2">
      <c r="B10" s="93"/>
      <c r="C10" s="128"/>
      <c r="D10" s="210"/>
      <c r="E10" s="210"/>
      <c r="F10" s="129"/>
      <c r="G10" s="210"/>
      <c r="H10" s="210"/>
      <c r="I10" s="210"/>
      <c r="J10" s="210"/>
      <c r="K10" s="129"/>
      <c r="L10" s="210"/>
      <c r="M10" s="210"/>
      <c r="N10" s="210"/>
      <c r="O10" s="210"/>
      <c r="P10" s="129"/>
      <c r="Q10" s="210"/>
      <c r="R10" s="129"/>
      <c r="S10" s="211"/>
      <c r="T10" s="96"/>
    </row>
    <row r="11" spans="2:20" ht="12.75" customHeight="1" x14ac:dyDescent="0.2">
      <c r="B11" s="93"/>
      <c r="C11" s="133"/>
      <c r="D11" s="644"/>
      <c r="E11" s="307"/>
      <c r="F11" s="188"/>
      <c r="G11" s="188" t="s">
        <v>126</v>
      </c>
      <c r="H11" s="308">
        <v>1</v>
      </c>
      <c r="I11" s="314"/>
      <c r="J11" s="314"/>
      <c r="K11" s="146"/>
      <c r="L11" s="912">
        <f t="shared" ref="L11:L42" si="0">IF(I11=0,$L$8,I11)</f>
        <v>42583</v>
      </c>
      <c r="M11" s="912">
        <f t="shared" ref="M11:M42" si="1">IF(J11=0,$M$8,J11)</f>
        <v>42947</v>
      </c>
      <c r="N11" s="913">
        <f t="shared" ref="N11:N42" si="2">M11-L11+1</f>
        <v>365</v>
      </c>
      <c r="O11" s="914">
        <f t="shared" ref="O11:O42" si="3">H11*N11/$N$8</f>
        <v>1</v>
      </c>
      <c r="P11" s="146"/>
      <c r="Q11" s="773">
        <f>IF(O11=0,"",(VLOOKUP(G11,tab!$E$38:$F$80,2,FALSE))*O11)</f>
        <v>1</v>
      </c>
      <c r="R11" s="774">
        <f>IF(O11=0,"",(IF(Q11=0,0,Q11*geg!$F$52)))</f>
        <v>65000</v>
      </c>
      <c r="S11" s="212"/>
      <c r="T11" s="96"/>
    </row>
    <row r="12" spans="2:20" ht="12.75" customHeight="1" x14ac:dyDescent="0.2">
      <c r="B12" s="93"/>
      <c r="C12" s="133"/>
      <c r="D12" s="644"/>
      <c r="E12" s="307"/>
      <c r="F12" s="188"/>
      <c r="G12" s="188" t="s">
        <v>126</v>
      </c>
      <c r="H12" s="308">
        <v>1</v>
      </c>
      <c r="I12" s="314"/>
      <c r="J12" s="314"/>
      <c r="K12" s="138"/>
      <c r="L12" s="912">
        <f t="shared" si="0"/>
        <v>42583</v>
      </c>
      <c r="M12" s="912">
        <f t="shared" si="1"/>
        <v>42947</v>
      </c>
      <c r="N12" s="913">
        <f t="shared" si="2"/>
        <v>365</v>
      </c>
      <c r="O12" s="914">
        <f t="shared" si="3"/>
        <v>1</v>
      </c>
      <c r="P12" s="138"/>
      <c r="Q12" s="773">
        <f>IF(O12=0,"",(VLOOKUP(G12,tab!$E$38:$F$80,2,FALSE))*O12)</f>
        <v>1</v>
      </c>
      <c r="R12" s="774">
        <f>IF(O12=0,"",(IF(Q12=0,0,Q12*geg!$F$52)))</f>
        <v>65000</v>
      </c>
      <c r="S12" s="212"/>
      <c r="T12" s="96"/>
    </row>
    <row r="13" spans="2:20" ht="12.75" customHeight="1" x14ac:dyDescent="0.2">
      <c r="B13" s="93"/>
      <c r="C13" s="133"/>
      <c r="D13" s="644"/>
      <c r="E13" s="307"/>
      <c r="F13" s="188"/>
      <c r="G13" s="188"/>
      <c r="H13" s="308"/>
      <c r="I13" s="314"/>
      <c r="J13" s="314"/>
      <c r="K13" s="138"/>
      <c r="L13" s="912">
        <f t="shared" si="0"/>
        <v>42583</v>
      </c>
      <c r="M13" s="912">
        <f t="shared" si="1"/>
        <v>42947</v>
      </c>
      <c r="N13" s="913">
        <f t="shared" si="2"/>
        <v>365</v>
      </c>
      <c r="O13" s="914">
        <f t="shared" si="3"/>
        <v>0</v>
      </c>
      <c r="P13" s="138"/>
      <c r="Q13" s="773" t="str">
        <f>IF(O13=0,"",(VLOOKUP(G13,tab!$E$38:$F$80,2,FALSE))*O13)</f>
        <v/>
      </c>
      <c r="R13" s="774" t="str">
        <f>IF(O13=0,"",(IF(Q13=0,0,Q13*geg!$F$52)))</f>
        <v/>
      </c>
      <c r="S13" s="212"/>
      <c r="T13" s="96"/>
    </row>
    <row r="14" spans="2:20" ht="12.75" customHeight="1" x14ac:dyDescent="0.2">
      <c r="B14" s="93"/>
      <c r="C14" s="133"/>
      <c r="D14" s="307"/>
      <c r="E14" s="307"/>
      <c r="F14" s="188"/>
      <c r="G14" s="188"/>
      <c r="H14" s="308"/>
      <c r="I14" s="314"/>
      <c r="J14" s="314"/>
      <c r="K14" s="138"/>
      <c r="L14" s="912">
        <f t="shared" si="0"/>
        <v>42583</v>
      </c>
      <c r="M14" s="912">
        <f t="shared" si="1"/>
        <v>42947</v>
      </c>
      <c r="N14" s="913">
        <f t="shared" si="2"/>
        <v>365</v>
      </c>
      <c r="O14" s="914">
        <f t="shared" si="3"/>
        <v>0</v>
      </c>
      <c r="P14" s="138"/>
      <c r="Q14" s="773" t="str">
        <f>IF(O14=0,"",(VLOOKUP(G14,tab!$E$38:$F$80,2,FALSE))*O14)</f>
        <v/>
      </c>
      <c r="R14" s="774" t="str">
        <f>IF(O14=0,"",(IF(Q14=0,0,Q14*geg!$F$52)))</f>
        <v/>
      </c>
      <c r="S14" s="212"/>
      <c r="T14" s="96"/>
    </row>
    <row r="15" spans="2:20" ht="12.75" customHeight="1" x14ac:dyDescent="0.2">
      <c r="B15" s="93"/>
      <c r="C15" s="133"/>
      <c r="D15" s="307"/>
      <c r="E15" s="307"/>
      <c r="F15" s="188"/>
      <c r="G15" s="188"/>
      <c r="H15" s="308"/>
      <c r="I15" s="314"/>
      <c r="J15" s="314"/>
      <c r="K15" s="138"/>
      <c r="L15" s="912">
        <f t="shared" si="0"/>
        <v>42583</v>
      </c>
      <c r="M15" s="912">
        <f t="shared" si="1"/>
        <v>42947</v>
      </c>
      <c r="N15" s="913">
        <f t="shared" si="2"/>
        <v>365</v>
      </c>
      <c r="O15" s="914">
        <f t="shared" si="3"/>
        <v>0</v>
      </c>
      <c r="P15" s="138"/>
      <c r="Q15" s="773" t="str">
        <f>IF(O15=0,"",(VLOOKUP(G15,tab!$E$38:$F$80,2,FALSE))*O15)</f>
        <v/>
      </c>
      <c r="R15" s="774" t="str">
        <f>IF(O15=0,"",(IF(Q15=0,0,Q15*geg!$F$52)))</f>
        <v/>
      </c>
      <c r="S15" s="212"/>
      <c r="T15" s="96"/>
    </row>
    <row r="16" spans="2:20" ht="12.75" customHeight="1" x14ac:dyDescent="0.2">
      <c r="B16" s="93"/>
      <c r="C16" s="133"/>
      <c r="D16" s="307"/>
      <c r="E16" s="307"/>
      <c r="F16" s="188"/>
      <c r="G16" s="188"/>
      <c r="H16" s="308"/>
      <c r="I16" s="314"/>
      <c r="J16" s="314"/>
      <c r="K16" s="138"/>
      <c r="L16" s="912">
        <f t="shared" si="0"/>
        <v>42583</v>
      </c>
      <c r="M16" s="912">
        <f t="shared" si="1"/>
        <v>42947</v>
      </c>
      <c r="N16" s="913">
        <f t="shared" si="2"/>
        <v>365</v>
      </c>
      <c r="O16" s="914">
        <f t="shared" si="3"/>
        <v>0</v>
      </c>
      <c r="P16" s="138"/>
      <c r="Q16" s="773" t="str">
        <f>IF(O16=0,"",(VLOOKUP(G16,tab!$E$38:$F$80,2,FALSE))*O16)</f>
        <v/>
      </c>
      <c r="R16" s="774" t="str">
        <f>IF(O16=0,"",(IF(Q16=0,0,Q16*geg!$F$52)))</f>
        <v/>
      </c>
      <c r="S16" s="212"/>
      <c r="T16" s="96"/>
    </row>
    <row r="17" spans="2:20" ht="12.75" customHeight="1" x14ac:dyDescent="0.2">
      <c r="B17" s="93"/>
      <c r="C17" s="133"/>
      <c r="D17" s="307"/>
      <c r="E17" s="307"/>
      <c r="F17" s="188"/>
      <c r="G17" s="188"/>
      <c r="H17" s="308"/>
      <c r="I17" s="314"/>
      <c r="J17" s="314"/>
      <c r="K17" s="138"/>
      <c r="L17" s="912">
        <f t="shared" si="0"/>
        <v>42583</v>
      </c>
      <c r="M17" s="912">
        <f t="shared" si="1"/>
        <v>42947</v>
      </c>
      <c r="N17" s="913">
        <f t="shared" si="2"/>
        <v>365</v>
      </c>
      <c r="O17" s="914">
        <f t="shared" si="3"/>
        <v>0</v>
      </c>
      <c r="P17" s="138"/>
      <c r="Q17" s="773" t="str">
        <f>IF(O17=0,"",(VLOOKUP(G17,tab!$E$38:$F$80,2,FALSE))*O17)</f>
        <v/>
      </c>
      <c r="R17" s="774" t="str">
        <f>IF(O17=0,"",(IF(Q17=0,0,Q17*geg!$F$52)))</f>
        <v/>
      </c>
      <c r="S17" s="212"/>
      <c r="T17" s="96"/>
    </row>
    <row r="18" spans="2:20" ht="12.75" customHeight="1" x14ac:dyDescent="0.2">
      <c r="B18" s="93"/>
      <c r="C18" s="133"/>
      <c r="D18" s="307"/>
      <c r="E18" s="307"/>
      <c r="F18" s="188"/>
      <c r="G18" s="188"/>
      <c r="H18" s="308"/>
      <c r="I18" s="314"/>
      <c r="J18" s="314"/>
      <c r="K18" s="138"/>
      <c r="L18" s="912">
        <f t="shared" si="0"/>
        <v>42583</v>
      </c>
      <c r="M18" s="912">
        <f t="shared" si="1"/>
        <v>42947</v>
      </c>
      <c r="N18" s="913">
        <f t="shared" si="2"/>
        <v>365</v>
      </c>
      <c r="O18" s="914">
        <f t="shared" si="3"/>
        <v>0</v>
      </c>
      <c r="P18" s="138"/>
      <c r="Q18" s="773" t="str">
        <f>IF(O18=0,"",(VLOOKUP(G18,tab!$E$38:$F$80,2,FALSE))*O18)</f>
        <v/>
      </c>
      <c r="R18" s="774" t="str">
        <f>IF(O18=0,"",(IF(Q18=0,0,Q18*geg!$F$52)))</f>
        <v/>
      </c>
      <c r="S18" s="212"/>
      <c r="T18" s="96"/>
    </row>
    <row r="19" spans="2:20" ht="12.75" customHeight="1" x14ac:dyDescent="0.2">
      <c r="B19" s="93"/>
      <c r="C19" s="133"/>
      <c r="D19" s="307"/>
      <c r="E19" s="307"/>
      <c r="F19" s="188"/>
      <c r="G19" s="188"/>
      <c r="H19" s="308"/>
      <c r="I19" s="314"/>
      <c r="J19" s="314"/>
      <c r="K19" s="138"/>
      <c r="L19" s="912">
        <f t="shared" si="0"/>
        <v>42583</v>
      </c>
      <c r="M19" s="912">
        <f t="shared" si="1"/>
        <v>42947</v>
      </c>
      <c r="N19" s="913">
        <f t="shared" si="2"/>
        <v>365</v>
      </c>
      <c r="O19" s="914">
        <f t="shared" si="3"/>
        <v>0</v>
      </c>
      <c r="P19" s="138"/>
      <c r="Q19" s="773" t="str">
        <f>IF(O19=0,"",(VLOOKUP(G19,tab!$E$38:$F$80,2,FALSE))*O19)</f>
        <v/>
      </c>
      <c r="R19" s="774" t="str">
        <f>IF(O19=0,"",(IF(Q19=0,0,Q19*geg!$F$52)))</f>
        <v/>
      </c>
      <c r="S19" s="212"/>
      <c r="T19" s="96"/>
    </row>
    <row r="20" spans="2:20" ht="12.75" customHeight="1" x14ac:dyDescent="0.2">
      <c r="B20" s="93"/>
      <c r="C20" s="133"/>
      <c r="D20" s="307"/>
      <c r="E20" s="307"/>
      <c r="F20" s="188"/>
      <c r="G20" s="188"/>
      <c r="H20" s="308"/>
      <c r="I20" s="314"/>
      <c r="J20" s="314"/>
      <c r="K20" s="138"/>
      <c r="L20" s="912">
        <f t="shared" si="0"/>
        <v>42583</v>
      </c>
      <c r="M20" s="912">
        <f t="shared" si="1"/>
        <v>42947</v>
      </c>
      <c r="N20" s="913">
        <f t="shared" si="2"/>
        <v>365</v>
      </c>
      <c r="O20" s="914">
        <f t="shared" si="3"/>
        <v>0</v>
      </c>
      <c r="P20" s="138"/>
      <c r="Q20" s="773" t="str">
        <f>IF(O20=0,"",(VLOOKUP(G20,tab!$E$38:$F$80,2,FALSE))*O20)</f>
        <v/>
      </c>
      <c r="R20" s="774" t="str">
        <f>IF(O20=0,"",(IF(Q20=0,0,Q20*geg!$F$52)))</f>
        <v/>
      </c>
      <c r="S20" s="212"/>
      <c r="T20" s="96"/>
    </row>
    <row r="21" spans="2:20" ht="12.75" customHeight="1" x14ac:dyDescent="0.2">
      <c r="B21" s="93"/>
      <c r="C21" s="133"/>
      <c r="D21" s="307"/>
      <c r="E21" s="307"/>
      <c r="F21" s="188"/>
      <c r="G21" s="188"/>
      <c r="H21" s="308"/>
      <c r="I21" s="314"/>
      <c r="J21" s="314"/>
      <c r="K21" s="138"/>
      <c r="L21" s="912">
        <f t="shared" si="0"/>
        <v>42583</v>
      </c>
      <c r="M21" s="912">
        <f t="shared" si="1"/>
        <v>42947</v>
      </c>
      <c r="N21" s="913">
        <f t="shared" si="2"/>
        <v>365</v>
      </c>
      <c r="O21" s="914">
        <f t="shared" si="3"/>
        <v>0</v>
      </c>
      <c r="P21" s="138"/>
      <c r="Q21" s="773" t="str">
        <f>IF(O21=0,"",(VLOOKUP(G21,tab!$E$38:$F$80,2,FALSE))*O21)</f>
        <v/>
      </c>
      <c r="R21" s="774" t="str">
        <f>IF(O21=0,"",(IF(Q21=0,0,Q21*geg!$F$52)))</f>
        <v/>
      </c>
      <c r="S21" s="212"/>
      <c r="T21" s="96"/>
    </row>
    <row r="22" spans="2:20" ht="12.75" customHeight="1" x14ac:dyDescent="0.2">
      <c r="B22" s="93"/>
      <c r="C22" s="133"/>
      <c r="D22" s="307"/>
      <c r="E22" s="307"/>
      <c r="F22" s="188"/>
      <c r="G22" s="188"/>
      <c r="H22" s="308"/>
      <c r="I22" s="314"/>
      <c r="J22" s="314"/>
      <c r="K22" s="138"/>
      <c r="L22" s="912">
        <f t="shared" si="0"/>
        <v>42583</v>
      </c>
      <c r="M22" s="912">
        <f t="shared" si="1"/>
        <v>42947</v>
      </c>
      <c r="N22" s="913">
        <f t="shared" si="2"/>
        <v>365</v>
      </c>
      <c r="O22" s="914">
        <f t="shared" si="3"/>
        <v>0</v>
      </c>
      <c r="P22" s="138"/>
      <c r="Q22" s="773" t="str">
        <f>IF(O22=0,"",(VLOOKUP(G22,tab!$E$38:$F$80,2,FALSE))*O22)</f>
        <v/>
      </c>
      <c r="R22" s="774" t="str">
        <f>IF(O22=0,"",(IF(Q22=0,0,Q22*geg!$F$52)))</f>
        <v/>
      </c>
      <c r="S22" s="212"/>
      <c r="T22" s="96"/>
    </row>
    <row r="23" spans="2:20" ht="12.75" customHeight="1" x14ac:dyDescent="0.2">
      <c r="B23" s="93"/>
      <c r="C23" s="133"/>
      <c r="D23" s="307"/>
      <c r="E23" s="307"/>
      <c r="F23" s="188"/>
      <c r="G23" s="188"/>
      <c r="H23" s="308"/>
      <c r="I23" s="314"/>
      <c r="J23" s="314"/>
      <c r="K23" s="138"/>
      <c r="L23" s="912">
        <f t="shared" si="0"/>
        <v>42583</v>
      </c>
      <c r="M23" s="912">
        <f t="shared" si="1"/>
        <v>42947</v>
      </c>
      <c r="N23" s="913">
        <f t="shared" si="2"/>
        <v>365</v>
      </c>
      <c r="O23" s="914">
        <f t="shared" si="3"/>
        <v>0</v>
      </c>
      <c r="P23" s="138"/>
      <c r="Q23" s="773" t="str">
        <f>IF(O23=0,"",(VLOOKUP(G23,tab!$E$38:$F$80,2,FALSE))*O23)</f>
        <v/>
      </c>
      <c r="R23" s="774" t="str">
        <f>IF(O23=0,"",(IF(Q23=0,0,Q23*geg!$F$52)))</f>
        <v/>
      </c>
      <c r="S23" s="212"/>
      <c r="T23" s="96"/>
    </row>
    <row r="24" spans="2:20" ht="12.75" customHeight="1" x14ac:dyDescent="0.2">
      <c r="B24" s="93"/>
      <c r="C24" s="133"/>
      <c r="D24" s="307"/>
      <c r="E24" s="307"/>
      <c r="F24" s="188"/>
      <c r="G24" s="188"/>
      <c r="H24" s="308"/>
      <c r="I24" s="314"/>
      <c r="J24" s="314"/>
      <c r="K24" s="138"/>
      <c r="L24" s="912">
        <f t="shared" si="0"/>
        <v>42583</v>
      </c>
      <c r="M24" s="912">
        <f t="shared" si="1"/>
        <v>42947</v>
      </c>
      <c r="N24" s="913">
        <f t="shared" si="2"/>
        <v>365</v>
      </c>
      <c r="O24" s="914">
        <f t="shared" si="3"/>
        <v>0</v>
      </c>
      <c r="P24" s="138"/>
      <c r="Q24" s="773" t="str">
        <f>IF(O24=0,"",(VLOOKUP(G24,tab!$E$38:$F$80,2,FALSE))*O24)</f>
        <v/>
      </c>
      <c r="R24" s="774" t="str">
        <f>IF(O24=0,"",(IF(Q24=0,0,Q24*geg!$F$52)))</f>
        <v/>
      </c>
      <c r="S24" s="212"/>
      <c r="T24" s="96"/>
    </row>
    <row r="25" spans="2:20" ht="12.75" customHeight="1" x14ac:dyDescent="0.2">
      <c r="B25" s="93"/>
      <c r="C25" s="133"/>
      <c r="D25" s="307"/>
      <c r="E25" s="307"/>
      <c r="F25" s="188"/>
      <c r="G25" s="188"/>
      <c r="H25" s="308"/>
      <c r="I25" s="314"/>
      <c r="J25" s="314"/>
      <c r="K25" s="138"/>
      <c r="L25" s="912">
        <f t="shared" si="0"/>
        <v>42583</v>
      </c>
      <c r="M25" s="912">
        <f t="shared" si="1"/>
        <v>42947</v>
      </c>
      <c r="N25" s="913">
        <f t="shared" si="2"/>
        <v>365</v>
      </c>
      <c r="O25" s="914">
        <f t="shared" si="3"/>
        <v>0</v>
      </c>
      <c r="P25" s="138"/>
      <c r="Q25" s="773" t="str">
        <f>IF(O25=0,"",(VLOOKUP(G25,tab!$E$38:$F$80,2,FALSE))*O25)</f>
        <v/>
      </c>
      <c r="R25" s="774" t="str">
        <f>IF(O25=0,"",(IF(Q25=0,0,Q25*geg!$F$52)))</f>
        <v/>
      </c>
      <c r="S25" s="212"/>
      <c r="T25" s="96"/>
    </row>
    <row r="26" spans="2:20" ht="12.75" customHeight="1" x14ac:dyDescent="0.2">
      <c r="B26" s="93"/>
      <c r="C26" s="133"/>
      <c r="D26" s="307"/>
      <c r="E26" s="307"/>
      <c r="F26" s="188"/>
      <c r="G26" s="188"/>
      <c r="H26" s="308"/>
      <c r="I26" s="314"/>
      <c r="J26" s="314"/>
      <c r="K26" s="138"/>
      <c r="L26" s="912">
        <f t="shared" si="0"/>
        <v>42583</v>
      </c>
      <c r="M26" s="912">
        <f t="shared" si="1"/>
        <v>42947</v>
      </c>
      <c r="N26" s="913">
        <f t="shared" si="2"/>
        <v>365</v>
      </c>
      <c r="O26" s="914">
        <f t="shared" si="3"/>
        <v>0</v>
      </c>
      <c r="P26" s="138"/>
      <c r="Q26" s="773" t="str">
        <f>IF(O26=0,"",(VLOOKUP(G26,tab!$E$38:$F$80,2,FALSE))*O26)</f>
        <v/>
      </c>
      <c r="R26" s="774" t="str">
        <f>IF(O26=0,"",(IF(Q26=0,0,Q26*geg!$F$52)))</f>
        <v/>
      </c>
      <c r="S26" s="212"/>
      <c r="T26" s="96"/>
    </row>
    <row r="27" spans="2:20" ht="12.75" customHeight="1" x14ac:dyDescent="0.2">
      <c r="B27" s="93"/>
      <c r="C27" s="133"/>
      <c r="D27" s="307"/>
      <c r="E27" s="307"/>
      <c r="F27" s="188"/>
      <c r="G27" s="188"/>
      <c r="H27" s="308"/>
      <c r="I27" s="314"/>
      <c r="J27" s="314"/>
      <c r="K27" s="138"/>
      <c r="L27" s="912">
        <f t="shared" si="0"/>
        <v>42583</v>
      </c>
      <c r="M27" s="912">
        <f t="shared" si="1"/>
        <v>42947</v>
      </c>
      <c r="N27" s="913">
        <f t="shared" si="2"/>
        <v>365</v>
      </c>
      <c r="O27" s="914">
        <f t="shared" si="3"/>
        <v>0</v>
      </c>
      <c r="P27" s="138"/>
      <c r="Q27" s="773" t="str">
        <f>IF(O27=0,"",(VLOOKUP(G27,tab!$E$38:$F$80,2,FALSE))*O27)</f>
        <v/>
      </c>
      <c r="R27" s="774" t="str">
        <f>IF(O27=0,"",(IF(Q27=0,0,Q27*geg!$F$52)))</f>
        <v/>
      </c>
      <c r="S27" s="212"/>
      <c r="T27" s="96"/>
    </row>
    <row r="28" spans="2:20" ht="12.75" customHeight="1" x14ac:dyDescent="0.2">
      <c r="B28" s="93"/>
      <c r="C28" s="133"/>
      <c r="D28" s="307"/>
      <c r="E28" s="307"/>
      <c r="F28" s="188"/>
      <c r="G28" s="188"/>
      <c r="H28" s="308"/>
      <c r="I28" s="314"/>
      <c r="J28" s="314"/>
      <c r="K28" s="138"/>
      <c r="L28" s="912">
        <f t="shared" si="0"/>
        <v>42583</v>
      </c>
      <c r="M28" s="912">
        <f t="shared" si="1"/>
        <v>42947</v>
      </c>
      <c r="N28" s="913">
        <f t="shared" si="2"/>
        <v>365</v>
      </c>
      <c r="O28" s="914">
        <f t="shared" si="3"/>
        <v>0</v>
      </c>
      <c r="P28" s="138"/>
      <c r="Q28" s="773" t="str">
        <f>IF(O28=0,"",(VLOOKUP(G28,tab!$E$38:$F$80,2,FALSE))*O28)</f>
        <v/>
      </c>
      <c r="R28" s="774" t="str">
        <f>IF(O28=0,"",(IF(Q28=0,0,Q28*geg!$F$52)))</f>
        <v/>
      </c>
      <c r="S28" s="212"/>
      <c r="T28" s="96"/>
    </row>
    <row r="29" spans="2:20" ht="12.75" customHeight="1" x14ac:dyDescent="0.2">
      <c r="B29" s="93"/>
      <c r="C29" s="133"/>
      <c r="D29" s="307"/>
      <c r="E29" s="307"/>
      <c r="F29" s="188"/>
      <c r="G29" s="188"/>
      <c r="H29" s="308"/>
      <c r="I29" s="314"/>
      <c r="J29" s="314"/>
      <c r="K29" s="138"/>
      <c r="L29" s="912">
        <f t="shared" si="0"/>
        <v>42583</v>
      </c>
      <c r="M29" s="912">
        <f t="shared" si="1"/>
        <v>42947</v>
      </c>
      <c r="N29" s="913">
        <f t="shared" si="2"/>
        <v>365</v>
      </c>
      <c r="O29" s="914">
        <f t="shared" si="3"/>
        <v>0</v>
      </c>
      <c r="P29" s="138"/>
      <c r="Q29" s="773" t="str">
        <f>IF(O29=0,"",(VLOOKUP(G29,tab!$E$38:$F$80,2,FALSE))*O29)</f>
        <v/>
      </c>
      <c r="R29" s="774" t="str">
        <f>IF(O29=0,"",(IF(Q29=0,0,Q29*geg!$F$52)))</f>
        <v/>
      </c>
      <c r="S29" s="212"/>
      <c r="T29" s="96"/>
    </row>
    <row r="30" spans="2:20" ht="12.75" customHeight="1" x14ac:dyDescent="0.2">
      <c r="B30" s="93"/>
      <c r="C30" s="133"/>
      <c r="D30" s="307"/>
      <c r="E30" s="307"/>
      <c r="F30" s="188"/>
      <c r="G30" s="188"/>
      <c r="H30" s="308"/>
      <c r="I30" s="314"/>
      <c r="J30" s="314"/>
      <c r="K30" s="138"/>
      <c r="L30" s="912">
        <f t="shared" si="0"/>
        <v>42583</v>
      </c>
      <c r="M30" s="912">
        <f t="shared" si="1"/>
        <v>42947</v>
      </c>
      <c r="N30" s="913">
        <f t="shared" si="2"/>
        <v>365</v>
      </c>
      <c r="O30" s="914">
        <f t="shared" si="3"/>
        <v>0</v>
      </c>
      <c r="P30" s="138"/>
      <c r="Q30" s="773" t="str">
        <f>IF(O30=0,"",(VLOOKUP(G30,tab!$E$38:$F$80,2,FALSE))*O30)</f>
        <v/>
      </c>
      <c r="R30" s="774" t="str">
        <f>IF(O30=0,"",(IF(Q30=0,0,Q30*geg!$F$52)))</f>
        <v/>
      </c>
      <c r="S30" s="212"/>
      <c r="T30" s="96"/>
    </row>
    <row r="31" spans="2:20" ht="12.75" customHeight="1" x14ac:dyDescent="0.2">
      <c r="B31" s="93"/>
      <c r="C31" s="133"/>
      <c r="D31" s="307"/>
      <c r="E31" s="307"/>
      <c r="F31" s="188"/>
      <c r="G31" s="188"/>
      <c r="H31" s="308"/>
      <c r="I31" s="314"/>
      <c r="J31" s="314"/>
      <c r="K31" s="138"/>
      <c r="L31" s="912">
        <f t="shared" si="0"/>
        <v>42583</v>
      </c>
      <c r="M31" s="912">
        <f t="shared" si="1"/>
        <v>42947</v>
      </c>
      <c r="N31" s="913">
        <f t="shared" si="2"/>
        <v>365</v>
      </c>
      <c r="O31" s="914">
        <f t="shared" si="3"/>
        <v>0</v>
      </c>
      <c r="P31" s="138"/>
      <c r="Q31" s="773" t="str">
        <f>IF(O31=0,"",(VLOOKUP(G31,tab!$E$38:$F$80,2,FALSE))*O31)</f>
        <v/>
      </c>
      <c r="R31" s="774" t="str">
        <f>IF(O31=0,"",(IF(Q31=0,0,Q31*geg!$F$52)))</f>
        <v/>
      </c>
      <c r="S31" s="212"/>
      <c r="T31" s="96"/>
    </row>
    <row r="32" spans="2:20" ht="12.75" customHeight="1" x14ac:dyDescent="0.2">
      <c r="B32" s="93"/>
      <c r="C32" s="133"/>
      <c r="D32" s="307"/>
      <c r="E32" s="307"/>
      <c r="F32" s="188"/>
      <c r="G32" s="188"/>
      <c r="H32" s="308"/>
      <c r="I32" s="314"/>
      <c r="J32" s="314"/>
      <c r="K32" s="138"/>
      <c r="L32" s="912">
        <f t="shared" si="0"/>
        <v>42583</v>
      </c>
      <c r="M32" s="912">
        <f t="shared" si="1"/>
        <v>42947</v>
      </c>
      <c r="N32" s="913">
        <f t="shared" si="2"/>
        <v>365</v>
      </c>
      <c r="O32" s="914">
        <f t="shared" si="3"/>
        <v>0</v>
      </c>
      <c r="P32" s="138"/>
      <c r="Q32" s="773" t="str">
        <f>IF(O32=0,"",(VLOOKUP(G32,tab!$E$38:$F$80,2,FALSE))*O32)</f>
        <v/>
      </c>
      <c r="R32" s="774" t="str">
        <f>IF(O32=0,"",(IF(Q32=0,0,Q32*geg!$F$52)))</f>
        <v/>
      </c>
      <c r="S32" s="212"/>
      <c r="T32" s="96"/>
    </row>
    <row r="33" spans="2:20" ht="12.75" customHeight="1" x14ac:dyDescent="0.2">
      <c r="B33" s="93"/>
      <c r="C33" s="133"/>
      <c r="D33" s="307"/>
      <c r="E33" s="307"/>
      <c r="F33" s="188"/>
      <c r="G33" s="188"/>
      <c r="H33" s="308"/>
      <c r="I33" s="314"/>
      <c r="J33" s="314"/>
      <c r="K33" s="138"/>
      <c r="L33" s="912">
        <f t="shared" si="0"/>
        <v>42583</v>
      </c>
      <c r="M33" s="912">
        <f t="shared" si="1"/>
        <v>42947</v>
      </c>
      <c r="N33" s="913">
        <f t="shared" si="2"/>
        <v>365</v>
      </c>
      <c r="O33" s="914">
        <f t="shared" si="3"/>
        <v>0</v>
      </c>
      <c r="P33" s="138"/>
      <c r="Q33" s="773" t="str">
        <f>IF(O33=0,"",(VLOOKUP(G33,tab!$E$38:$F$80,2,FALSE))*O33)</f>
        <v/>
      </c>
      <c r="R33" s="774" t="str">
        <f>IF(O33=0,"",(IF(Q33=0,0,Q33*geg!$F$52)))</f>
        <v/>
      </c>
      <c r="S33" s="212"/>
      <c r="T33" s="96"/>
    </row>
    <row r="34" spans="2:20" ht="12.75" customHeight="1" x14ac:dyDescent="0.2">
      <c r="B34" s="93"/>
      <c r="C34" s="133"/>
      <c r="D34" s="307"/>
      <c r="E34" s="307"/>
      <c r="F34" s="188"/>
      <c r="G34" s="188"/>
      <c r="H34" s="308"/>
      <c r="I34" s="314"/>
      <c r="J34" s="314"/>
      <c r="K34" s="138"/>
      <c r="L34" s="912">
        <f t="shared" si="0"/>
        <v>42583</v>
      </c>
      <c r="M34" s="912">
        <f t="shared" si="1"/>
        <v>42947</v>
      </c>
      <c r="N34" s="913">
        <f t="shared" si="2"/>
        <v>365</v>
      </c>
      <c r="O34" s="914">
        <f t="shared" si="3"/>
        <v>0</v>
      </c>
      <c r="P34" s="138"/>
      <c r="Q34" s="773" t="str">
        <f>IF(O34=0,"",(VLOOKUP(G34,tab!$E$38:$F$80,2,FALSE))*O34)</f>
        <v/>
      </c>
      <c r="R34" s="774" t="str">
        <f>IF(O34=0,"",(IF(Q34=0,0,Q34*geg!$F$52)))</f>
        <v/>
      </c>
      <c r="S34" s="212"/>
      <c r="T34" s="96"/>
    </row>
    <row r="35" spans="2:20" ht="12.75" customHeight="1" x14ac:dyDescent="0.2">
      <c r="B35" s="93"/>
      <c r="C35" s="133"/>
      <c r="D35" s="307"/>
      <c r="E35" s="307"/>
      <c r="F35" s="188"/>
      <c r="G35" s="188"/>
      <c r="H35" s="308"/>
      <c r="I35" s="314"/>
      <c r="J35" s="314"/>
      <c r="K35" s="138"/>
      <c r="L35" s="912">
        <f t="shared" si="0"/>
        <v>42583</v>
      </c>
      <c r="M35" s="912">
        <f t="shared" si="1"/>
        <v>42947</v>
      </c>
      <c r="N35" s="913">
        <f t="shared" si="2"/>
        <v>365</v>
      </c>
      <c r="O35" s="914">
        <f t="shared" si="3"/>
        <v>0</v>
      </c>
      <c r="P35" s="138"/>
      <c r="Q35" s="773" t="str">
        <f>IF(O35=0,"",(VLOOKUP(G35,tab!$E$38:$F$80,2,FALSE))*O35)</f>
        <v/>
      </c>
      <c r="R35" s="774" t="str">
        <f>IF(O35=0,"",(IF(Q35=0,0,Q35*geg!$F$52)))</f>
        <v/>
      </c>
      <c r="S35" s="212"/>
      <c r="T35" s="96"/>
    </row>
    <row r="36" spans="2:20" ht="12.75" customHeight="1" x14ac:dyDescent="0.2">
      <c r="B36" s="93"/>
      <c r="C36" s="133"/>
      <c r="D36" s="307"/>
      <c r="E36" s="307"/>
      <c r="F36" s="188"/>
      <c r="G36" s="188"/>
      <c r="H36" s="308"/>
      <c r="I36" s="314"/>
      <c r="J36" s="314"/>
      <c r="K36" s="138"/>
      <c r="L36" s="912">
        <f t="shared" si="0"/>
        <v>42583</v>
      </c>
      <c r="M36" s="912">
        <f t="shared" si="1"/>
        <v>42947</v>
      </c>
      <c r="N36" s="913">
        <f t="shared" si="2"/>
        <v>365</v>
      </c>
      <c r="O36" s="914">
        <f t="shared" si="3"/>
        <v>0</v>
      </c>
      <c r="P36" s="138"/>
      <c r="Q36" s="773" t="str">
        <f>IF(O36=0,"",(VLOOKUP(G36,tab!$E$38:$F$80,2,FALSE))*O36)</f>
        <v/>
      </c>
      <c r="R36" s="774" t="str">
        <f>IF(O36=0,"",(IF(Q36=0,0,Q36*geg!$F$52)))</f>
        <v/>
      </c>
      <c r="S36" s="212"/>
      <c r="T36" s="96"/>
    </row>
    <row r="37" spans="2:20" ht="12.75" customHeight="1" x14ac:dyDescent="0.2">
      <c r="B37" s="93"/>
      <c r="C37" s="133"/>
      <c r="D37" s="307"/>
      <c r="E37" s="307"/>
      <c r="F37" s="188"/>
      <c r="G37" s="188"/>
      <c r="H37" s="308"/>
      <c r="I37" s="314"/>
      <c r="J37" s="314"/>
      <c r="K37" s="138"/>
      <c r="L37" s="912">
        <f t="shared" si="0"/>
        <v>42583</v>
      </c>
      <c r="M37" s="912">
        <f t="shared" si="1"/>
        <v>42947</v>
      </c>
      <c r="N37" s="913">
        <f t="shared" si="2"/>
        <v>365</v>
      </c>
      <c r="O37" s="914">
        <f t="shared" si="3"/>
        <v>0</v>
      </c>
      <c r="P37" s="138"/>
      <c r="Q37" s="773" t="str">
        <f>IF(O37=0,"",(VLOOKUP(G37,tab!$E$38:$F$80,2,FALSE))*O37)</f>
        <v/>
      </c>
      <c r="R37" s="774" t="str">
        <f>IF(O37=0,"",(IF(Q37=0,0,Q37*geg!$F$52)))</f>
        <v/>
      </c>
      <c r="S37" s="212"/>
      <c r="T37" s="96"/>
    </row>
    <row r="38" spans="2:20" ht="12.75" customHeight="1" x14ac:dyDescent="0.2">
      <c r="B38" s="93"/>
      <c r="C38" s="133"/>
      <c r="D38" s="307"/>
      <c r="E38" s="307"/>
      <c r="F38" s="188"/>
      <c r="G38" s="188"/>
      <c r="H38" s="308"/>
      <c r="I38" s="314"/>
      <c r="J38" s="314"/>
      <c r="K38" s="138"/>
      <c r="L38" s="912">
        <f t="shared" si="0"/>
        <v>42583</v>
      </c>
      <c r="M38" s="912">
        <f t="shared" si="1"/>
        <v>42947</v>
      </c>
      <c r="N38" s="913">
        <f t="shared" si="2"/>
        <v>365</v>
      </c>
      <c r="O38" s="914">
        <f t="shared" si="3"/>
        <v>0</v>
      </c>
      <c r="P38" s="138"/>
      <c r="Q38" s="773" t="str">
        <f>IF(O38=0,"",(VLOOKUP(G38,tab!$E$38:$F$80,2,FALSE))*O38)</f>
        <v/>
      </c>
      <c r="R38" s="774" t="str">
        <f>IF(O38=0,"",(IF(Q38=0,0,Q38*geg!$F$52)))</f>
        <v/>
      </c>
      <c r="S38" s="212"/>
      <c r="T38" s="96"/>
    </row>
    <row r="39" spans="2:20" ht="12.75" customHeight="1" x14ac:dyDescent="0.2">
      <c r="B39" s="93"/>
      <c r="C39" s="133"/>
      <c r="D39" s="307"/>
      <c r="E39" s="307"/>
      <c r="F39" s="188"/>
      <c r="G39" s="188"/>
      <c r="H39" s="308"/>
      <c r="I39" s="314"/>
      <c r="J39" s="314"/>
      <c r="K39" s="138"/>
      <c r="L39" s="912">
        <f t="shared" si="0"/>
        <v>42583</v>
      </c>
      <c r="M39" s="912">
        <f t="shared" si="1"/>
        <v>42947</v>
      </c>
      <c r="N39" s="913">
        <f t="shared" si="2"/>
        <v>365</v>
      </c>
      <c r="O39" s="914">
        <f t="shared" si="3"/>
        <v>0</v>
      </c>
      <c r="P39" s="138"/>
      <c r="Q39" s="773" t="str">
        <f>IF(O39=0,"",(VLOOKUP(G39,tab!$E$38:$F$80,2,FALSE))*O39)</f>
        <v/>
      </c>
      <c r="R39" s="774" t="str">
        <f>IF(O39=0,"",(IF(Q39=0,0,Q39*geg!$F$52)))</f>
        <v/>
      </c>
      <c r="S39" s="212"/>
      <c r="T39" s="96"/>
    </row>
    <row r="40" spans="2:20" ht="12.75" customHeight="1" x14ac:dyDescent="0.2">
      <c r="B40" s="93"/>
      <c r="C40" s="133"/>
      <c r="D40" s="307"/>
      <c r="E40" s="307"/>
      <c r="F40" s="188"/>
      <c r="G40" s="188"/>
      <c r="H40" s="308"/>
      <c r="I40" s="314"/>
      <c r="J40" s="314"/>
      <c r="K40" s="138"/>
      <c r="L40" s="912">
        <f t="shared" si="0"/>
        <v>42583</v>
      </c>
      <c r="M40" s="912">
        <f t="shared" si="1"/>
        <v>42947</v>
      </c>
      <c r="N40" s="913">
        <f t="shared" si="2"/>
        <v>365</v>
      </c>
      <c r="O40" s="914">
        <f t="shared" si="3"/>
        <v>0</v>
      </c>
      <c r="P40" s="138"/>
      <c r="Q40" s="773" t="str">
        <f>IF(O40=0,"",(VLOOKUP(G40,tab!$E$38:$F$80,2,FALSE))*O40)</f>
        <v/>
      </c>
      <c r="R40" s="774" t="str">
        <f>IF(O40=0,"",(IF(Q40=0,0,Q40*geg!$F$52)))</f>
        <v/>
      </c>
      <c r="S40" s="212"/>
      <c r="T40" s="96"/>
    </row>
    <row r="41" spans="2:20" ht="12.75" customHeight="1" x14ac:dyDescent="0.2">
      <c r="B41" s="93"/>
      <c r="C41" s="133"/>
      <c r="D41" s="307"/>
      <c r="E41" s="307"/>
      <c r="F41" s="188"/>
      <c r="G41" s="188"/>
      <c r="H41" s="308"/>
      <c r="I41" s="314"/>
      <c r="J41" s="314"/>
      <c r="K41" s="138"/>
      <c r="L41" s="912">
        <f t="shared" si="0"/>
        <v>42583</v>
      </c>
      <c r="M41" s="912">
        <f t="shared" si="1"/>
        <v>42947</v>
      </c>
      <c r="N41" s="913">
        <f t="shared" si="2"/>
        <v>365</v>
      </c>
      <c r="O41" s="914">
        <f t="shared" si="3"/>
        <v>0</v>
      </c>
      <c r="P41" s="138"/>
      <c r="Q41" s="773" t="str">
        <f>IF(O41=0,"",(VLOOKUP(G41,tab!$E$38:$F$80,2,FALSE))*O41)</f>
        <v/>
      </c>
      <c r="R41" s="774" t="str">
        <f>IF(O41=0,"",(IF(Q41=0,0,Q41*geg!$F$52)))</f>
        <v/>
      </c>
      <c r="S41" s="212"/>
      <c r="T41" s="96"/>
    </row>
    <row r="42" spans="2:20" ht="12.75" customHeight="1" x14ac:dyDescent="0.2">
      <c r="B42" s="93"/>
      <c r="C42" s="133"/>
      <c r="D42" s="307"/>
      <c r="E42" s="307"/>
      <c r="F42" s="188"/>
      <c r="G42" s="188"/>
      <c r="H42" s="308"/>
      <c r="I42" s="314"/>
      <c r="J42" s="314"/>
      <c r="K42" s="138"/>
      <c r="L42" s="912">
        <f t="shared" si="0"/>
        <v>42583</v>
      </c>
      <c r="M42" s="912">
        <f t="shared" si="1"/>
        <v>42947</v>
      </c>
      <c r="N42" s="913">
        <f t="shared" si="2"/>
        <v>365</v>
      </c>
      <c r="O42" s="914">
        <f t="shared" si="3"/>
        <v>0</v>
      </c>
      <c r="P42" s="138"/>
      <c r="Q42" s="773" t="str">
        <f>IF(O42=0,"",(VLOOKUP(G42,tab!$E$38:$F$80,2,FALSE))*O42)</f>
        <v/>
      </c>
      <c r="R42" s="774" t="str">
        <f>IF(O42=0,"",(IF(Q42=0,0,Q42*geg!$F$52)))</f>
        <v/>
      </c>
      <c r="S42" s="212"/>
      <c r="T42" s="96"/>
    </row>
    <row r="43" spans="2:20" ht="12.75" customHeight="1" x14ac:dyDescent="0.2">
      <c r="B43" s="93"/>
      <c r="C43" s="133"/>
      <c r="D43" s="307"/>
      <c r="E43" s="307"/>
      <c r="F43" s="188"/>
      <c r="G43" s="188"/>
      <c r="H43" s="308"/>
      <c r="I43" s="314"/>
      <c r="J43" s="314"/>
      <c r="K43" s="138"/>
      <c r="L43" s="912">
        <f t="shared" ref="L43:L74" si="4">IF(I43=0,$L$8,I43)</f>
        <v>42583</v>
      </c>
      <c r="M43" s="912">
        <f t="shared" ref="M43:M74" si="5">IF(J43=0,$M$8,J43)</f>
        <v>42947</v>
      </c>
      <c r="N43" s="913">
        <f t="shared" ref="N43:N74" si="6">M43-L43+1</f>
        <v>365</v>
      </c>
      <c r="O43" s="914">
        <f t="shared" ref="O43:O74" si="7">H43*N43/$N$8</f>
        <v>0</v>
      </c>
      <c r="P43" s="138"/>
      <c r="Q43" s="773" t="str">
        <f>IF(O43=0,"",(VLOOKUP(G43,tab!$E$38:$F$80,2,FALSE))*O43)</f>
        <v/>
      </c>
      <c r="R43" s="774" t="str">
        <f>IF(O43=0,"",(IF(Q43=0,0,Q43*geg!$F$52)))</f>
        <v/>
      </c>
      <c r="S43" s="212"/>
      <c r="T43" s="96"/>
    </row>
    <row r="44" spans="2:20" ht="12.75" customHeight="1" x14ac:dyDescent="0.2">
      <c r="B44" s="93"/>
      <c r="C44" s="133"/>
      <c r="D44" s="307"/>
      <c r="E44" s="307"/>
      <c r="F44" s="188"/>
      <c r="G44" s="188"/>
      <c r="H44" s="308"/>
      <c r="I44" s="314"/>
      <c r="J44" s="314"/>
      <c r="K44" s="138"/>
      <c r="L44" s="912">
        <f t="shared" si="4"/>
        <v>42583</v>
      </c>
      <c r="M44" s="912">
        <f t="shared" si="5"/>
        <v>42947</v>
      </c>
      <c r="N44" s="913">
        <f t="shared" si="6"/>
        <v>365</v>
      </c>
      <c r="O44" s="914">
        <f t="shared" si="7"/>
        <v>0</v>
      </c>
      <c r="P44" s="138"/>
      <c r="Q44" s="773" t="str">
        <f>IF(O44=0,"",(VLOOKUP(G44,tab!$E$38:$F$80,2,FALSE))*O44)</f>
        <v/>
      </c>
      <c r="R44" s="774" t="str">
        <f>IF(O44=0,"",(IF(Q44=0,0,Q44*geg!$F$52)))</f>
        <v/>
      </c>
      <c r="S44" s="212"/>
      <c r="T44" s="96"/>
    </row>
    <row r="45" spans="2:20" ht="12.75" customHeight="1" x14ac:dyDescent="0.2">
      <c r="B45" s="93"/>
      <c r="C45" s="133"/>
      <c r="D45" s="307"/>
      <c r="E45" s="307"/>
      <c r="F45" s="188"/>
      <c r="G45" s="188"/>
      <c r="H45" s="308"/>
      <c r="I45" s="314"/>
      <c r="J45" s="314"/>
      <c r="K45" s="138"/>
      <c r="L45" s="912">
        <f t="shared" si="4"/>
        <v>42583</v>
      </c>
      <c r="M45" s="912">
        <f t="shared" si="5"/>
        <v>42947</v>
      </c>
      <c r="N45" s="913">
        <f t="shared" si="6"/>
        <v>365</v>
      </c>
      <c r="O45" s="914">
        <f t="shared" si="7"/>
        <v>0</v>
      </c>
      <c r="P45" s="138"/>
      <c r="Q45" s="773" t="str">
        <f>IF(O45=0,"",(VLOOKUP(G45,tab!$E$38:$F$80,2,FALSE))*O45)</f>
        <v/>
      </c>
      <c r="R45" s="774" t="str">
        <f>IF(O45=0,"",(IF(Q45=0,0,Q45*geg!$F$52)))</f>
        <v/>
      </c>
      <c r="S45" s="212"/>
      <c r="T45" s="96"/>
    </row>
    <row r="46" spans="2:20" ht="12.75" customHeight="1" x14ac:dyDescent="0.2">
      <c r="B46" s="93"/>
      <c r="C46" s="133"/>
      <c r="D46" s="307"/>
      <c r="E46" s="307"/>
      <c r="F46" s="188"/>
      <c r="G46" s="188"/>
      <c r="H46" s="308"/>
      <c r="I46" s="314"/>
      <c r="J46" s="314"/>
      <c r="K46" s="138"/>
      <c r="L46" s="912">
        <f t="shared" si="4"/>
        <v>42583</v>
      </c>
      <c r="M46" s="912">
        <f t="shared" si="5"/>
        <v>42947</v>
      </c>
      <c r="N46" s="913">
        <f t="shared" si="6"/>
        <v>365</v>
      </c>
      <c r="O46" s="914">
        <f t="shared" si="7"/>
        <v>0</v>
      </c>
      <c r="P46" s="138"/>
      <c r="Q46" s="773" t="str">
        <f>IF(O46=0,"",(VLOOKUP(G46,tab!$E$38:$F$80,2,FALSE))*O46)</f>
        <v/>
      </c>
      <c r="R46" s="774" t="str">
        <f>IF(O46=0,"",(IF(Q46=0,0,Q46*geg!$F$52)))</f>
        <v/>
      </c>
      <c r="S46" s="212"/>
      <c r="T46" s="96"/>
    </row>
    <row r="47" spans="2:20" ht="12.75" customHeight="1" x14ac:dyDescent="0.2">
      <c r="B47" s="93"/>
      <c r="C47" s="133"/>
      <c r="D47" s="307"/>
      <c r="E47" s="307"/>
      <c r="F47" s="188"/>
      <c r="G47" s="188"/>
      <c r="H47" s="308"/>
      <c r="I47" s="314"/>
      <c r="J47" s="314"/>
      <c r="K47" s="138"/>
      <c r="L47" s="912">
        <f t="shared" si="4"/>
        <v>42583</v>
      </c>
      <c r="M47" s="912">
        <f t="shared" si="5"/>
        <v>42947</v>
      </c>
      <c r="N47" s="913">
        <f t="shared" si="6"/>
        <v>365</v>
      </c>
      <c r="O47" s="914">
        <f t="shared" si="7"/>
        <v>0</v>
      </c>
      <c r="P47" s="138"/>
      <c r="Q47" s="773" t="str">
        <f>IF(O47=0,"",(VLOOKUP(G47,tab!$E$38:$F$80,2,FALSE))*O47)</f>
        <v/>
      </c>
      <c r="R47" s="774" t="str">
        <f>IF(O47=0,"",(IF(Q47=0,0,Q47*geg!$F$52)))</f>
        <v/>
      </c>
      <c r="S47" s="212"/>
      <c r="T47" s="96"/>
    </row>
    <row r="48" spans="2:20" ht="12.75" customHeight="1" x14ac:dyDescent="0.2">
      <c r="B48" s="93"/>
      <c r="C48" s="133"/>
      <c r="D48" s="307"/>
      <c r="E48" s="307"/>
      <c r="F48" s="188"/>
      <c r="G48" s="188"/>
      <c r="H48" s="308"/>
      <c r="I48" s="314"/>
      <c r="J48" s="314"/>
      <c r="K48" s="138"/>
      <c r="L48" s="912">
        <f t="shared" si="4"/>
        <v>42583</v>
      </c>
      <c r="M48" s="912">
        <f t="shared" si="5"/>
        <v>42947</v>
      </c>
      <c r="N48" s="913">
        <f t="shared" si="6"/>
        <v>365</v>
      </c>
      <c r="O48" s="914">
        <f t="shared" si="7"/>
        <v>0</v>
      </c>
      <c r="P48" s="138"/>
      <c r="Q48" s="773" t="str">
        <f>IF(O48=0,"",(VLOOKUP(G48,tab!$E$38:$F$80,2,FALSE))*O48)</f>
        <v/>
      </c>
      <c r="R48" s="774" t="str">
        <f>IF(O48=0,"",(IF(Q48=0,0,Q48*geg!$F$52)))</f>
        <v/>
      </c>
      <c r="S48" s="212"/>
      <c r="T48" s="96"/>
    </row>
    <row r="49" spans="2:20" ht="12.75" customHeight="1" x14ac:dyDescent="0.2">
      <c r="B49" s="93"/>
      <c r="C49" s="133"/>
      <c r="D49" s="307"/>
      <c r="E49" s="307"/>
      <c r="F49" s="188"/>
      <c r="G49" s="188"/>
      <c r="H49" s="308"/>
      <c r="I49" s="314"/>
      <c r="J49" s="314"/>
      <c r="K49" s="138"/>
      <c r="L49" s="912">
        <f t="shared" si="4"/>
        <v>42583</v>
      </c>
      <c r="M49" s="912">
        <f t="shared" si="5"/>
        <v>42947</v>
      </c>
      <c r="N49" s="913">
        <f t="shared" si="6"/>
        <v>365</v>
      </c>
      <c r="O49" s="914">
        <f t="shared" si="7"/>
        <v>0</v>
      </c>
      <c r="P49" s="138"/>
      <c r="Q49" s="773" t="str">
        <f>IF(O49=0,"",(VLOOKUP(G49,tab!$E$38:$F$80,2,FALSE))*O49)</f>
        <v/>
      </c>
      <c r="R49" s="774" t="str">
        <f>IF(O49=0,"",(IF(Q49=0,0,Q49*geg!$F$52)))</f>
        <v/>
      </c>
      <c r="S49" s="212"/>
      <c r="T49" s="96"/>
    </row>
    <row r="50" spans="2:20" ht="12.75" customHeight="1" x14ac:dyDescent="0.2">
      <c r="B50" s="93"/>
      <c r="C50" s="133"/>
      <c r="D50" s="307"/>
      <c r="E50" s="307"/>
      <c r="F50" s="188"/>
      <c r="G50" s="188"/>
      <c r="H50" s="308"/>
      <c r="I50" s="314"/>
      <c r="J50" s="314"/>
      <c r="K50" s="138"/>
      <c r="L50" s="912">
        <f t="shared" si="4"/>
        <v>42583</v>
      </c>
      <c r="M50" s="912">
        <f t="shared" si="5"/>
        <v>42947</v>
      </c>
      <c r="N50" s="913">
        <f t="shared" si="6"/>
        <v>365</v>
      </c>
      <c r="O50" s="914">
        <f t="shared" si="7"/>
        <v>0</v>
      </c>
      <c r="P50" s="138"/>
      <c r="Q50" s="773" t="str">
        <f>IF(O50=0,"",(VLOOKUP(G50,tab!$E$38:$F$80,2,FALSE))*O50)</f>
        <v/>
      </c>
      <c r="R50" s="774" t="str">
        <f>IF(O50=0,"",(IF(Q50=0,0,Q50*geg!$F$52)))</f>
        <v/>
      </c>
      <c r="S50" s="212"/>
      <c r="T50" s="96"/>
    </row>
    <row r="51" spans="2:20" ht="12.75" customHeight="1" x14ac:dyDescent="0.2">
      <c r="B51" s="93"/>
      <c r="C51" s="133"/>
      <c r="D51" s="307"/>
      <c r="E51" s="307"/>
      <c r="F51" s="188"/>
      <c r="G51" s="188"/>
      <c r="H51" s="308"/>
      <c r="I51" s="314"/>
      <c r="J51" s="314"/>
      <c r="K51" s="138"/>
      <c r="L51" s="912">
        <f t="shared" si="4"/>
        <v>42583</v>
      </c>
      <c r="M51" s="912">
        <f t="shared" si="5"/>
        <v>42947</v>
      </c>
      <c r="N51" s="913">
        <f t="shared" si="6"/>
        <v>365</v>
      </c>
      <c r="O51" s="914">
        <f t="shared" si="7"/>
        <v>0</v>
      </c>
      <c r="P51" s="138"/>
      <c r="Q51" s="773" t="str">
        <f>IF(O51=0,"",(VLOOKUP(G51,tab!$E$38:$F$80,2,FALSE))*O51)</f>
        <v/>
      </c>
      <c r="R51" s="774" t="str">
        <f>IF(O51=0,"",(IF(Q51=0,0,Q51*geg!$F$52)))</f>
        <v/>
      </c>
      <c r="S51" s="212"/>
      <c r="T51" s="96"/>
    </row>
    <row r="52" spans="2:20" ht="12.75" customHeight="1" x14ac:dyDescent="0.2">
      <c r="B52" s="93"/>
      <c r="C52" s="133"/>
      <c r="D52" s="307"/>
      <c r="E52" s="307"/>
      <c r="F52" s="188"/>
      <c r="G52" s="188"/>
      <c r="H52" s="308"/>
      <c r="I52" s="314"/>
      <c r="J52" s="314"/>
      <c r="K52" s="138"/>
      <c r="L52" s="912">
        <f t="shared" si="4"/>
        <v>42583</v>
      </c>
      <c r="M52" s="912">
        <f t="shared" si="5"/>
        <v>42947</v>
      </c>
      <c r="N52" s="913">
        <f t="shared" si="6"/>
        <v>365</v>
      </c>
      <c r="O52" s="914">
        <f t="shared" si="7"/>
        <v>0</v>
      </c>
      <c r="P52" s="138"/>
      <c r="Q52" s="773" t="str">
        <f>IF(O52=0,"",(VLOOKUP(G52,tab!$E$38:$F$80,2,FALSE))*O52)</f>
        <v/>
      </c>
      <c r="R52" s="774" t="str">
        <f>IF(O52=0,"",(IF(Q52=0,0,Q52*geg!$F$52)))</f>
        <v/>
      </c>
      <c r="S52" s="212"/>
      <c r="T52" s="96"/>
    </row>
    <row r="53" spans="2:20" ht="12.75" customHeight="1" x14ac:dyDescent="0.2">
      <c r="B53" s="93"/>
      <c r="C53" s="133"/>
      <c r="D53" s="307"/>
      <c r="E53" s="307"/>
      <c r="F53" s="188"/>
      <c r="G53" s="188"/>
      <c r="H53" s="308"/>
      <c r="I53" s="314"/>
      <c r="J53" s="314"/>
      <c r="K53" s="138"/>
      <c r="L53" s="912">
        <f t="shared" si="4"/>
        <v>42583</v>
      </c>
      <c r="M53" s="912">
        <f t="shared" si="5"/>
        <v>42947</v>
      </c>
      <c r="N53" s="913">
        <f t="shared" si="6"/>
        <v>365</v>
      </c>
      <c r="O53" s="914">
        <f t="shared" si="7"/>
        <v>0</v>
      </c>
      <c r="P53" s="138"/>
      <c r="Q53" s="773" t="str">
        <f>IF(O53=0,"",(VLOOKUP(G53,tab!$E$38:$F$80,2,FALSE))*O53)</f>
        <v/>
      </c>
      <c r="R53" s="774" t="str">
        <f>IF(O53=0,"",(IF(Q53=0,0,Q53*geg!$F$52)))</f>
        <v/>
      </c>
      <c r="S53" s="212"/>
      <c r="T53" s="96"/>
    </row>
    <row r="54" spans="2:20" ht="12.75" customHeight="1" x14ac:dyDescent="0.2">
      <c r="B54" s="93"/>
      <c r="C54" s="133"/>
      <c r="D54" s="307"/>
      <c r="E54" s="307"/>
      <c r="F54" s="188"/>
      <c r="G54" s="188"/>
      <c r="H54" s="308"/>
      <c r="I54" s="314"/>
      <c r="J54" s="314"/>
      <c r="K54" s="138"/>
      <c r="L54" s="912">
        <f t="shared" si="4"/>
        <v>42583</v>
      </c>
      <c r="M54" s="912">
        <f t="shared" si="5"/>
        <v>42947</v>
      </c>
      <c r="N54" s="913">
        <f t="shared" si="6"/>
        <v>365</v>
      </c>
      <c r="O54" s="914">
        <f t="shared" si="7"/>
        <v>0</v>
      </c>
      <c r="P54" s="138"/>
      <c r="Q54" s="773" t="str">
        <f>IF(O54=0,"",(VLOOKUP(G54,tab!$E$38:$F$80,2,FALSE))*O54)</f>
        <v/>
      </c>
      <c r="R54" s="774" t="str">
        <f>IF(O54=0,"",(IF(Q54=0,0,Q54*geg!$F$52)))</f>
        <v/>
      </c>
      <c r="S54" s="212"/>
      <c r="T54" s="96"/>
    </row>
    <row r="55" spans="2:20" ht="12.75" customHeight="1" x14ac:dyDescent="0.2">
      <c r="B55" s="93"/>
      <c r="C55" s="133"/>
      <c r="D55" s="307"/>
      <c r="E55" s="307"/>
      <c r="F55" s="188"/>
      <c r="G55" s="188"/>
      <c r="H55" s="308"/>
      <c r="I55" s="314"/>
      <c r="J55" s="314"/>
      <c r="K55" s="138"/>
      <c r="L55" s="912">
        <f t="shared" si="4"/>
        <v>42583</v>
      </c>
      <c r="M55" s="912">
        <f t="shared" si="5"/>
        <v>42947</v>
      </c>
      <c r="N55" s="913">
        <f t="shared" si="6"/>
        <v>365</v>
      </c>
      <c r="O55" s="914">
        <f t="shared" si="7"/>
        <v>0</v>
      </c>
      <c r="P55" s="138"/>
      <c r="Q55" s="773" t="str">
        <f>IF(O55=0,"",(VLOOKUP(G55,tab!$E$38:$F$80,2,FALSE))*O55)</f>
        <v/>
      </c>
      <c r="R55" s="774" t="str">
        <f>IF(O55=0,"",(IF(Q55=0,0,Q55*geg!$F$52)))</f>
        <v/>
      </c>
      <c r="S55" s="212"/>
      <c r="T55" s="96"/>
    </row>
    <row r="56" spans="2:20" ht="12.75" customHeight="1" x14ac:dyDescent="0.2">
      <c r="B56" s="93"/>
      <c r="C56" s="133"/>
      <c r="D56" s="307"/>
      <c r="E56" s="307"/>
      <c r="F56" s="188"/>
      <c r="G56" s="188"/>
      <c r="H56" s="308"/>
      <c r="I56" s="314"/>
      <c r="J56" s="314"/>
      <c r="K56" s="138"/>
      <c r="L56" s="912">
        <f t="shared" si="4"/>
        <v>42583</v>
      </c>
      <c r="M56" s="912">
        <f t="shared" si="5"/>
        <v>42947</v>
      </c>
      <c r="N56" s="913">
        <f t="shared" si="6"/>
        <v>365</v>
      </c>
      <c r="O56" s="914">
        <f t="shared" si="7"/>
        <v>0</v>
      </c>
      <c r="P56" s="138"/>
      <c r="Q56" s="773" t="str">
        <f>IF(O56=0,"",(VLOOKUP(G56,tab!$E$38:$F$80,2,FALSE))*O56)</f>
        <v/>
      </c>
      <c r="R56" s="774" t="str">
        <f>IF(O56=0,"",(IF(Q56=0,0,Q56*geg!$F$52)))</f>
        <v/>
      </c>
      <c r="S56" s="212"/>
      <c r="T56" s="96"/>
    </row>
    <row r="57" spans="2:20" ht="12.75" customHeight="1" x14ac:dyDescent="0.2">
      <c r="B57" s="93"/>
      <c r="C57" s="133"/>
      <c r="D57" s="307"/>
      <c r="E57" s="307"/>
      <c r="F57" s="188"/>
      <c r="G57" s="188"/>
      <c r="H57" s="308"/>
      <c r="I57" s="314"/>
      <c r="J57" s="314"/>
      <c r="K57" s="138"/>
      <c r="L57" s="912">
        <f t="shared" si="4"/>
        <v>42583</v>
      </c>
      <c r="M57" s="912">
        <f t="shared" si="5"/>
        <v>42947</v>
      </c>
      <c r="N57" s="913">
        <f t="shared" si="6"/>
        <v>365</v>
      </c>
      <c r="O57" s="914">
        <f t="shared" si="7"/>
        <v>0</v>
      </c>
      <c r="P57" s="138"/>
      <c r="Q57" s="773" t="str">
        <f>IF(O57=0,"",(VLOOKUP(G57,tab!$E$38:$F$80,2,FALSE))*O57)</f>
        <v/>
      </c>
      <c r="R57" s="774" t="str">
        <f>IF(O57=0,"",(IF(Q57=0,0,Q57*geg!$F$52)))</f>
        <v/>
      </c>
      <c r="S57" s="212"/>
      <c r="T57" s="96"/>
    </row>
    <row r="58" spans="2:20" ht="12.75" customHeight="1" x14ac:dyDescent="0.2">
      <c r="B58" s="93"/>
      <c r="C58" s="133"/>
      <c r="D58" s="307"/>
      <c r="E58" s="307"/>
      <c r="F58" s="188"/>
      <c r="G58" s="188"/>
      <c r="H58" s="308"/>
      <c r="I58" s="314"/>
      <c r="J58" s="314"/>
      <c r="K58" s="138"/>
      <c r="L58" s="912">
        <f t="shared" si="4"/>
        <v>42583</v>
      </c>
      <c r="M58" s="912">
        <f t="shared" si="5"/>
        <v>42947</v>
      </c>
      <c r="N58" s="913">
        <f t="shared" si="6"/>
        <v>365</v>
      </c>
      <c r="O58" s="914">
        <f t="shared" si="7"/>
        <v>0</v>
      </c>
      <c r="P58" s="138"/>
      <c r="Q58" s="773" t="str">
        <f>IF(O58=0,"",(VLOOKUP(G58,tab!$E$38:$F$80,2,FALSE))*O58)</f>
        <v/>
      </c>
      <c r="R58" s="774" t="str">
        <f>IF(O58=0,"",(IF(Q58=0,0,Q58*geg!$F$52)))</f>
        <v/>
      </c>
      <c r="S58" s="212"/>
      <c r="T58" s="96"/>
    </row>
    <row r="59" spans="2:20" ht="12.75" customHeight="1" x14ac:dyDescent="0.2">
      <c r="B59" s="93"/>
      <c r="C59" s="133"/>
      <c r="D59" s="307"/>
      <c r="E59" s="307"/>
      <c r="F59" s="188"/>
      <c r="G59" s="188"/>
      <c r="H59" s="308"/>
      <c r="I59" s="314"/>
      <c r="J59" s="314"/>
      <c r="K59" s="138"/>
      <c r="L59" s="912">
        <f t="shared" si="4"/>
        <v>42583</v>
      </c>
      <c r="M59" s="912">
        <f t="shared" si="5"/>
        <v>42947</v>
      </c>
      <c r="N59" s="913">
        <f t="shared" si="6"/>
        <v>365</v>
      </c>
      <c r="O59" s="914">
        <f t="shared" si="7"/>
        <v>0</v>
      </c>
      <c r="P59" s="138"/>
      <c r="Q59" s="773" t="str">
        <f>IF(O59=0,"",(VLOOKUP(G59,tab!$E$38:$F$80,2,FALSE))*O59)</f>
        <v/>
      </c>
      <c r="R59" s="774" t="str">
        <f>IF(O59=0,"",(IF(Q59=0,0,Q59*geg!$F$52)))</f>
        <v/>
      </c>
      <c r="S59" s="212"/>
      <c r="T59" s="96"/>
    </row>
    <row r="60" spans="2:20" ht="12.75" customHeight="1" x14ac:dyDescent="0.2">
      <c r="B60" s="93"/>
      <c r="C60" s="133"/>
      <c r="D60" s="307"/>
      <c r="E60" s="307"/>
      <c r="F60" s="188"/>
      <c r="G60" s="188"/>
      <c r="H60" s="308"/>
      <c r="I60" s="314"/>
      <c r="J60" s="314"/>
      <c r="K60" s="138"/>
      <c r="L60" s="912">
        <f t="shared" si="4"/>
        <v>42583</v>
      </c>
      <c r="M60" s="912">
        <f t="shared" si="5"/>
        <v>42947</v>
      </c>
      <c r="N60" s="913">
        <f t="shared" si="6"/>
        <v>365</v>
      </c>
      <c r="O60" s="914">
        <f t="shared" si="7"/>
        <v>0</v>
      </c>
      <c r="P60" s="138"/>
      <c r="Q60" s="773" t="str">
        <f>IF(O60=0,"",(VLOOKUP(G60,tab!$E$38:$F$80,2,FALSE))*O60)</f>
        <v/>
      </c>
      <c r="R60" s="774" t="str">
        <f>IF(O60=0,"",(IF(Q60=0,0,Q60*geg!$F$52)))</f>
        <v/>
      </c>
      <c r="S60" s="212"/>
      <c r="T60" s="96"/>
    </row>
    <row r="61" spans="2:20" ht="12.75" customHeight="1" x14ac:dyDescent="0.2">
      <c r="B61" s="93"/>
      <c r="C61" s="133"/>
      <c r="D61" s="307"/>
      <c r="E61" s="307"/>
      <c r="F61" s="188"/>
      <c r="G61" s="188"/>
      <c r="H61" s="308"/>
      <c r="I61" s="314"/>
      <c r="J61" s="314"/>
      <c r="K61" s="138"/>
      <c r="L61" s="912">
        <f t="shared" si="4"/>
        <v>42583</v>
      </c>
      <c r="M61" s="912">
        <f t="shared" si="5"/>
        <v>42947</v>
      </c>
      <c r="N61" s="913">
        <f t="shared" si="6"/>
        <v>365</v>
      </c>
      <c r="O61" s="914">
        <f t="shared" si="7"/>
        <v>0</v>
      </c>
      <c r="P61" s="138"/>
      <c r="Q61" s="773" t="str">
        <f>IF(O61=0,"",(VLOOKUP(G61,tab!$E$38:$F$80,2,FALSE))*O61)</f>
        <v/>
      </c>
      <c r="R61" s="774" t="str">
        <f>IF(O61=0,"",(IF(Q61=0,0,Q61*geg!$F$52)))</f>
        <v/>
      </c>
      <c r="S61" s="212"/>
      <c r="T61" s="96"/>
    </row>
    <row r="62" spans="2:20" ht="12.75" customHeight="1" x14ac:dyDescent="0.2">
      <c r="B62" s="93"/>
      <c r="C62" s="133"/>
      <c r="D62" s="307"/>
      <c r="E62" s="307"/>
      <c r="F62" s="188"/>
      <c r="G62" s="188"/>
      <c r="H62" s="308"/>
      <c r="I62" s="314"/>
      <c r="J62" s="314"/>
      <c r="K62" s="138"/>
      <c r="L62" s="912">
        <f t="shared" si="4"/>
        <v>42583</v>
      </c>
      <c r="M62" s="912">
        <f t="shared" si="5"/>
        <v>42947</v>
      </c>
      <c r="N62" s="913">
        <f t="shared" si="6"/>
        <v>365</v>
      </c>
      <c r="O62" s="914">
        <f t="shared" si="7"/>
        <v>0</v>
      </c>
      <c r="P62" s="138"/>
      <c r="Q62" s="773" t="str">
        <f>IF(O62=0,"",(VLOOKUP(G62,tab!$E$38:$F$80,2,FALSE))*O62)</f>
        <v/>
      </c>
      <c r="R62" s="774" t="str">
        <f>IF(O62=0,"",(IF(Q62=0,0,Q62*geg!$F$52)))</f>
        <v/>
      </c>
      <c r="S62" s="212"/>
      <c r="T62" s="96"/>
    </row>
    <row r="63" spans="2:20" ht="12.75" customHeight="1" x14ac:dyDescent="0.2">
      <c r="B63" s="93"/>
      <c r="C63" s="133"/>
      <c r="D63" s="307"/>
      <c r="E63" s="307"/>
      <c r="F63" s="188"/>
      <c r="G63" s="188"/>
      <c r="H63" s="308"/>
      <c r="I63" s="314"/>
      <c r="J63" s="314"/>
      <c r="K63" s="138"/>
      <c r="L63" s="912">
        <f t="shared" si="4"/>
        <v>42583</v>
      </c>
      <c r="M63" s="912">
        <f t="shared" si="5"/>
        <v>42947</v>
      </c>
      <c r="N63" s="913">
        <f t="shared" si="6"/>
        <v>365</v>
      </c>
      <c r="O63" s="914">
        <f t="shared" si="7"/>
        <v>0</v>
      </c>
      <c r="P63" s="138"/>
      <c r="Q63" s="773" t="str">
        <f>IF(O63=0,"",(VLOOKUP(G63,tab!$E$38:$F$80,2,FALSE))*O63)</f>
        <v/>
      </c>
      <c r="R63" s="774" t="str">
        <f>IF(O63=0,"",(IF(Q63=0,0,Q63*geg!$F$52)))</f>
        <v/>
      </c>
      <c r="S63" s="212"/>
      <c r="T63" s="96"/>
    </row>
    <row r="64" spans="2:20" ht="12.75" customHeight="1" x14ac:dyDescent="0.2">
      <c r="B64" s="93"/>
      <c r="C64" s="133"/>
      <c r="D64" s="307"/>
      <c r="E64" s="307"/>
      <c r="F64" s="188"/>
      <c r="G64" s="188"/>
      <c r="H64" s="308"/>
      <c r="I64" s="314"/>
      <c r="J64" s="314"/>
      <c r="K64" s="138"/>
      <c r="L64" s="912">
        <f t="shared" si="4"/>
        <v>42583</v>
      </c>
      <c r="M64" s="912">
        <f t="shared" si="5"/>
        <v>42947</v>
      </c>
      <c r="N64" s="913">
        <f t="shared" si="6"/>
        <v>365</v>
      </c>
      <c r="O64" s="914">
        <f t="shared" si="7"/>
        <v>0</v>
      </c>
      <c r="P64" s="138"/>
      <c r="Q64" s="773" t="str">
        <f>IF(O64=0,"",(VLOOKUP(G64,tab!$E$38:$F$80,2,FALSE))*O64)</f>
        <v/>
      </c>
      <c r="R64" s="774" t="str">
        <f>IF(O64=0,"",(IF(Q64=0,0,Q64*geg!$F$52)))</f>
        <v/>
      </c>
      <c r="S64" s="212"/>
      <c r="T64" s="96"/>
    </row>
    <row r="65" spans="2:20" ht="12.75" customHeight="1" x14ac:dyDescent="0.2">
      <c r="B65" s="93"/>
      <c r="C65" s="133"/>
      <c r="D65" s="307"/>
      <c r="E65" s="307"/>
      <c r="F65" s="188"/>
      <c r="G65" s="188"/>
      <c r="H65" s="308"/>
      <c r="I65" s="314"/>
      <c r="J65" s="314"/>
      <c r="K65" s="138"/>
      <c r="L65" s="912">
        <f t="shared" si="4"/>
        <v>42583</v>
      </c>
      <c r="M65" s="912">
        <f t="shared" si="5"/>
        <v>42947</v>
      </c>
      <c r="N65" s="913">
        <f t="shared" si="6"/>
        <v>365</v>
      </c>
      <c r="O65" s="914">
        <f t="shared" si="7"/>
        <v>0</v>
      </c>
      <c r="P65" s="138"/>
      <c r="Q65" s="773" t="str">
        <f>IF(O65=0,"",(VLOOKUP(G65,tab!$E$38:$F$80,2,FALSE))*O65)</f>
        <v/>
      </c>
      <c r="R65" s="774" t="str">
        <f>IF(O65=0,"",(IF(Q65=0,0,Q65*geg!$F$52)))</f>
        <v/>
      </c>
      <c r="S65" s="212"/>
      <c r="T65" s="96"/>
    </row>
    <row r="66" spans="2:20" ht="12.75" customHeight="1" x14ac:dyDescent="0.2">
      <c r="B66" s="93"/>
      <c r="C66" s="133"/>
      <c r="D66" s="307"/>
      <c r="E66" s="307"/>
      <c r="F66" s="188"/>
      <c r="G66" s="188"/>
      <c r="H66" s="308"/>
      <c r="I66" s="314"/>
      <c r="J66" s="314"/>
      <c r="K66" s="138"/>
      <c r="L66" s="912">
        <f t="shared" si="4"/>
        <v>42583</v>
      </c>
      <c r="M66" s="912">
        <f t="shared" si="5"/>
        <v>42947</v>
      </c>
      <c r="N66" s="913">
        <f t="shared" si="6"/>
        <v>365</v>
      </c>
      <c r="O66" s="914">
        <f t="shared" si="7"/>
        <v>0</v>
      </c>
      <c r="P66" s="138"/>
      <c r="Q66" s="773" t="str">
        <f>IF(O66=0,"",(VLOOKUP(G66,tab!$E$38:$F$80,2,FALSE))*O66)</f>
        <v/>
      </c>
      <c r="R66" s="774" t="str">
        <f>IF(O66=0,"",(IF(Q66=0,0,Q66*geg!$F$52)))</f>
        <v/>
      </c>
      <c r="S66" s="212"/>
      <c r="T66" s="96"/>
    </row>
    <row r="67" spans="2:20" ht="12.75" customHeight="1" x14ac:dyDescent="0.2">
      <c r="B67" s="93"/>
      <c r="C67" s="133"/>
      <c r="D67" s="307"/>
      <c r="E67" s="307"/>
      <c r="F67" s="188"/>
      <c r="G67" s="188"/>
      <c r="H67" s="308"/>
      <c r="I67" s="314"/>
      <c r="J67" s="314"/>
      <c r="K67" s="138"/>
      <c r="L67" s="912">
        <f t="shared" si="4"/>
        <v>42583</v>
      </c>
      <c r="M67" s="912">
        <f t="shared" si="5"/>
        <v>42947</v>
      </c>
      <c r="N67" s="913">
        <f t="shared" si="6"/>
        <v>365</v>
      </c>
      <c r="O67" s="914">
        <f t="shared" si="7"/>
        <v>0</v>
      </c>
      <c r="P67" s="138"/>
      <c r="Q67" s="773" t="str">
        <f>IF(O67=0,"",(VLOOKUP(G67,tab!$E$38:$F$80,2,FALSE))*O67)</f>
        <v/>
      </c>
      <c r="R67" s="774" t="str">
        <f>IF(O67=0,"",(IF(Q67=0,0,Q67*geg!$F$52)))</f>
        <v/>
      </c>
      <c r="S67" s="212"/>
      <c r="T67" s="96"/>
    </row>
    <row r="68" spans="2:20" ht="12.75" customHeight="1" x14ac:dyDescent="0.2">
      <c r="B68" s="93"/>
      <c r="C68" s="133"/>
      <c r="D68" s="307"/>
      <c r="E68" s="307"/>
      <c r="F68" s="188"/>
      <c r="G68" s="188"/>
      <c r="H68" s="308"/>
      <c r="I68" s="314"/>
      <c r="J68" s="314"/>
      <c r="K68" s="138"/>
      <c r="L68" s="912">
        <f t="shared" si="4"/>
        <v>42583</v>
      </c>
      <c r="M68" s="912">
        <f t="shared" si="5"/>
        <v>42947</v>
      </c>
      <c r="N68" s="913">
        <f t="shared" si="6"/>
        <v>365</v>
      </c>
      <c r="O68" s="914">
        <f t="shared" si="7"/>
        <v>0</v>
      </c>
      <c r="P68" s="138"/>
      <c r="Q68" s="773" t="str">
        <f>IF(O68=0,"",(VLOOKUP(G68,tab!$E$38:$F$80,2,FALSE))*O68)</f>
        <v/>
      </c>
      <c r="R68" s="774" t="str">
        <f>IF(O68=0,"",(IF(Q68=0,0,Q68*geg!$F$52)))</f>
        <v/>
      </c>
      <c r="S68" s="212"/>
      <c r="T68" s="96"/>
    </row>
    <row r="69" spans="2:20" ht="12.75" customHeight="1" x14ac:dyDescent="0.2">
      <c r="B69" s="93"/>
      <c r="C69" s="133"/>
      <c r="D69" s="307"/>
      <c r="E69" s="307"/>
      <c r="F69" s="188"/>
      <c r="G69" s="188"/>
      <c r="H69" s="308"/>
      <c r="I69" s="314"/>
      <c r="J69" s="314"/>
      <c r="K69" s="138"/>
      <c r="L69" s="912">
        <f t="shared" si="4"/>
        <v>42583</v>
      </c>
      <c r="M69" s="912">
        <f t="shared" si="5"/>
        <v>42947</v>
      </c>
      <c r="N69" s="913">
        <f t="shared" si="6"/>
        <v>365</v>
      </c>
      <c r="O69" s="914">
        <f t="shared" si="7"/>
        <v>0</v>
      </c>
      <c r="P69" s="138"/>
      <c r="Q69" s="773" t="str">
        <f>IF(O69=0,"",(VLOOKUP(G69,tab!$E$38:$F$80,2,FALSE))*O69)</f>
        <v/>
      </c>
      <c r="R69" s="774" t="str">
        <f>IF(O69=0,"",(IF(Q69=0,0,Q69*geg!$F$52)))</f>
        <v/>
      </c>
      <c r="S69" s="212"/>
      <c r="T69" s="96"/>
    </row>
    <row r="70" spans="2:20" ht="12.75" customHeight="1" x14ac:dyDescent="0.2">
      <c r="B70" s="93"/>
      <c r="C70" s="133"/>
      <c r="D70" s="307"/>
      <c r="E70" s="307"/>
      <c r="F70" s="188"/>
      <c r="G70" s="188"/>
      <c r="H70" s="308"/>
      <c r="I70" s="314"/>
      <c r="J70" s="314"/>
      <c r="K70" s="138"/>
      <c r="L70" s="912">
        <f t="shared" si="4"/>
        <v>42583</v>
      </c>
      <c r="M70" s="912">
        <f t="shared" si="5"/>
        <v>42947</v>
      </c>
      <c r="N70" s="913">
        <f t="shared" si="6"/>
        <v>365</v>
      </c>
      <c r="O70" s="914">
        <f t="shared" si="7"/>
        <v>0</v>
      </c>
      <c r="P70" s="138"/>
      <c r="Q70" s="773" t="str">
        <f>IF(O70=0,"",(VLOOKUP(G70,tab!$E$38:$F$80,2,FALSE))*O70)</f>
        <v/>
      </c>
      <c r="R70" s="774" t="str">
        <f>IF(O70=0,"",(IF(Q70=0,0,Q70*geg!$F$52)))</f>
        <v/>
      </c>
      <c r="S70" s="212"/>
      <c r="T70" s="96"/>
    </row>
    <row r="71" spans="2:20" ht="12.75" customHeight="1" x14ac:dyDescent="0.2">
      <c r="B71" s="93"/>
      <c r="C71" s="133"/>
      <c r="D71" s="307"/>
      <c r="E71" s="307"/>
      <c r="F71" s="188"/>
      <c r="G71" s="188"/>
      <c r="H71" s="308"/>
      <c r="I71" s="314"/>
      <c r="J71" s="314"/>
      <c r="K71" s="138"/>
      <c r="L71" s="912">
        <f t="shared" si="4"/>
        <v>42583</v>
      </c>
      <c r="M71" s="912">
        <f t="shared" si="5"/>
        <v>42947</v>
      </c>
      <c r="N71" s="913">
        <f t="shared" si="6"/>
        <v>365</v>
      </c>
      <c r="O71" s="914">
        <f t="shared" si="7"/>
        <v>0</v>
      </c>
      <c r="P71" s="138"/>
      <c r="Q71" s="773" t="str">
        <f>IF(O71=0,"",(VLOOKUP(G71,tab!$E$38:$F$80,2,FALSE))*O71)</f>
        <v/>
      </c>
      <c r="R71" s="774" t="str">
        <f>IF(O71=0,"",(IF(Q71=0,0,Q71*geg!$F$52)))</f>
        <v/>
      </c>
      <c r="S71" s="212"/>
      <c r="T71" s="96"/>
    </row>
    <row r="72" spans="2:20" ht="12.75" customHeight="1" x14ac:dyDescent="0.2">
      <c r="B72" s="93"/>
      <c r="C72" s="133"/>
      <c r="D72" s="307"/>
      <c r="E72" s="307"/>
      <c r="F72" s="188"/>
      <c r="G72" s="188"/>
      <c r="H72" s="308"/>
      <c r="I72" s="314"/>
      <c r="J72" s="314"/>
      <c r="K72" s="138"/>
      <c r="L72" s="912">
        <f t="shared" si="4"/>
        <v>42583</v>
      </c>
      <c r="M72" s="912">
        <f t="shared" si="5"/>
        <v>42947</v>
      </c>
      <c r="N72" s="913">
        <f t="shared" si="6"/>
        <v>365</v>
      </c>
      <c r="O72" s="914">
        <f t="shared" si="7"/>
        <v>0</v>
      </c>
      <c r="P72" s="138"/>
      <c r="Q72" s="773" t="str">
        <f>IF(O72=0,"",(VLOOKUP(G72,tab!$E$38:$F$80,2,FALSE))*O72)</f>
        <v/>
      </c>
      <c r="R72" s="774" t="str">
        <f>IF(O72=0,"",(IF(Q72=0,0,Q72*geg!$F$52)))</f>
        <v/>
      </c>
      <c r="S72" s="212"/>
      <c r="T72" s="96"/>
    </row>
    <row r="73" spans="2:20" ht="12.75" customHeight="1" x14ac:dyDescent="0.2">
      <c r="B73" s="93"/>
      <c r="C73" s="133"/>
      <c r="D73" s="307"/>
      <c r="E73" s="307"/>
      <c r="F73" s="188"/>
      <c r="G73" s="188"/>
      <c r="H73" s="308"/>
      <c r="I73" s="314"/>
      <c r="J73" s="314"/>
      <c r="K73" s="138"/>
      <c r="L73" s="912">
        <f t="shared" si="4"/>
        <v>42583</v>
      </c>
      <c r="M73" s="912">
        <f t="shared" si="5"/>
        <v>42947</v>
      </c>
      <c r="N73" s="913">
        <f t="shared" si="6"/>
        <v>365</v>
      </c>
      <c r="O73" s="914">
        <f t="shared" si="7"/>
        <v>0</v>
      </c>
      <c r="P73" s="138"/>
      <c r="Q73" s="773" t="str">
        <f>IF(O73=0,"",(VLOOKUP(G73,tab!$E$38:$F$80,2,FALSE))*O73)</f>
        <v/>
      </c>
      <c r="R73" s="774" t="str">
        <f>IF(O73=0,"",(IF(Q73=0,0,Q73*geg!$F$52)))</f>
        <v/>
      </c>
      <c r="S73" s="212"/>
      <c r="T73" s="96"/>
    </row>
    <row r="74" spans="2:20" ht="12.75" customHeight="1" x14ac:dyDescent="0.2">
      <c r="B74" s="93"/>
      <c r="C74" s="133"/>
      <c r="D74" s="307"/>
      <c r="E74" s="307"/>
      <c r="F74" s="188"/>
      <c r="G74" s="188"/>
      <c r="H74" s="308"/>
      <c r="I74" s="314"/>
      <c r="J74" s="314"/>
      <c r="K74" s="138"/>
      <c r="L74" s="912">
        <f t="shared" si="4"/>
        <v>42583</v>
      </c>
      <c r="M74" s="912">
        <f t="shared" si="5"/>
        <v>42947</v>
      </c>
      <c r="N74" s="913">
        <f t="shared" si="6"/>
        <v>365</v>
      </c>
      <c r="O74" s="914">
        <f t="shared" si="7"/>
        <v>0</v>
      </c>
      <c r="P74" s="138"/>
      <c r="Q74" s="773" t="str">
        <f>IF(O74=0,"",(VLOOKUP(G74,tab!$E$38:$F$80,2,FALSE))*O74)</f>
        <v/>
      </c>
      <c r="R74" s="774" t="str">
        <f>IF(O74=0,"",(IF(Q74=0,0,Q74*geg!$F$52)))</f>
        <v/>
      </c>
      <c r="S74" s="212"/>
      <c r="T74" s="96"/>
    </row>
    <row r="75" spans="2:20" ht="12.75" customHeight="1" x14ac:dyDescent="0.2">
      <c r="B75" s="93"/>
      <c r="C75" s="133"/>
      <c r="D75" s="307"/>
      <c r="E75" s="307"/>
      <c r="F75" s="188"/>
      <c r="G75" s="188"/>
      <c r="H75" s="308"/>
      <c r="I75" s="314"/>
      <c r="J75" s="314"/>
      <c r="K75" s="138"/>
      <c r="L75" s="912">
        <f t="shared" ref="L75:L110" si="8">IF(I75=0,$L$8,I75)</f>
        <v>42583</v>
      </c>
      <c r="M75" s="912">
        <f t="shared" ref="M75:M110" si="9">IF(J75=0,$M$8,J75)</f>
        <v>42947</v>
      </c>
      <c r="N75" s="913">
        <f t="shared" ref="N75:N106" si="10">M75-L75+1</f>
        <v>365</v>
      </c>
      <c r="O75" s="914">
        <f t="shared" ref="O75:O106" si="11">H75*N75/$N$8</f>
        <v>0</v>
      </c>
      <c r="P75" s="138"/>
      <c r="Q75" s="773" t="str">
        <f>IF(O75=0,"",(VLOOKUP(G75,tab!$E$38:$F$80,2,FALSE))*O75)</f>
        <v/>
      </c>
      <c r="R75" s="774" t="str">
        <f>IF(O75=0,"",(IF(Q75=0,0,Q75*geg!$F$52)))</f>
        <v/>
      </c>
      <c r="S75" s="212"/>
      <c r="T75" s="96"/>
    </row>
    <row r="76" spans="2:20" ht="12.75" customHeight="1" x14ac:dyDescent="0.2">
      <c r="B76" s="93"/>
      <c r="C76" s="133"/>
      <c r="D76" s="307"/>
      <c r="E76" s="307"/>
      <c r="F76" s="188"/>
      <c r="G76" s="188"/>
      <c r="H76" s="308"/>
      <c r="I76" s="314"/>
      <c r="J76" s="314"/>
      <c r="K76" s="138"/>
      <c r="L76" s="912">
        <f t="shared" si="8"/>
        <v>42583</v>
      </c>
      <c r="M76" s="912">
        <f t="shared" si="9"/>
        <v>42947</v>
      </c>
      <c r="N76" s="913">
        <f t="shared" si="10"/>
        <v>365</v>
      </c>
      <c r="O76" s="914">
        <f t="shared" si="11"/>
        <v>0</v>
      </c>
      <c r="P76" s="138"/>
      <c r="Q76" s="773" t="str">
        <f>IF(O76=0,"",(VLOOKUP(G76,tab!$E$38:$F$80,2,FALSE))*O76)</f>
        <v/>
      </c>
      <c r="R76" s="774" t="str">
        <f>IF(O76=0,"",(IF(Q76=0,0,Q76*geg!$F$52)))</f>
        <v/>
      </c>
      <c r="S76" s="212"/>
      <c r="T76" s="96"/>
    </row>
    <row r="77" spans="2:20" ht="12.75" customHeight="1" x14ac:dyDescent="0.2">
      <c r="B77" s="93"/>
      <c r="C77" s="133"/>
      <c r="D77" s="307"/>
      <c r="E77" s="307"/>
      <c r="F77" s="188"/>
      <c r="G77" s="188"/>
      <c r="H77" s="308"/>
      <c r="I77" s="314"/>
      <c r="J77" s="314"/>
      <c r="K77" s="138"/>
      <c r="L77" s="912">
        <f t="shared" si="8"/>
        <v>42583</v>
      </c>
      <c r="M77" s="912">
        <f t="shared" si="9"/>
        <v>42947</v>
      </c>
      <c r="N77" s="913">
        <f t="shared" si="10"/>
        <v>365</v>
      </c>
      <c r="O77" s="914">
        <f t="shared" si="11"/>
        <v>0</v>
      </c>
      <c r="P77" s="138"/>
      <c r="Q77" s="773" t="str">
        <f>IF(O77=0,"",(VLOOKUP(G77,tab!$E$38:$F$80,2,FALSE))*O77)</f>
        <v/>
      </c>
      <c r="R77" s="774" t="str">
        <f>IF(O77=0,"",(IF(Q77=0,0,Q77*geg!$F$52)))</f>
        <v/>
      </c>
      <c r="S77" s="212"/>
      <c r="T77" s="96"/>
    </row>
    <row r="78" spans="2:20" ht="12.75" customHeight="1" x14ac:dyDescent="0.2">
      <c r="B78" s="93"/>
      <c r="C78" s="133"/>
      <c r="D78" s="307"/>
      <c r="E78" s="307"/>
      <c r="F78" s="188"/>
      <c r="G78" s="188"/>
      <c r="H78" s="308"/>
      <c r="I78" s="314"/>
      <c r="J78" s="314"/>
      <c r="K78" s="138"/>
      <c r="L78" s="912">
        <f t="shared" si="8"/>
        <v>42583</v>
      </c>
      <c r="M78" s="912">
        <f t="shared" si="9"/>
        <v>42947</v>
      </c>
      <c r="N78" s="913">
        <f t="shared" si="10"/>
        <v>365</v>
      </c>
      <c r="O78" s="914">
        <f t="shared" si="11"/>
        <v>0</v>
      </c>
      <c r="P78" s="138"/>
      <c r="Q78" s="773" t="str">
        <f>IF(O78=0,"",(VLOOKUP(G78,tab!$E$38:$F$80,2,FALSE))*O78)</f>
        <v/>
      </c>
      <c r="R78" s="774" t="str">
        <f>IF(O78=0,"",(IF(Q78=0,0,Q78*geg!$F$52)))</f>
        <v/>
      </c>
      <c r="S78" s="212"/>
      <c r="T78" s="96"/>
    </row>
    <row r="79" spans="2:20" ht="12.75" customHeight="1" x14ac:dyDescent="0.2">
      <c r="B79" s="93"/>
      <c r="C79" s="133"/>
      <c r="D79" s="307"/>
      <c r="E79" s="307"/>
      <c r="F79" s="188"/>
      <c r="G79" s="188"/>
      <c r="H79" s="308"/>
      <c r="I79" s="314"/>
      <c r="J79" s="314"/>
      <c r="K79" s="138"/>
      <c r="L79" s="912">
        <f t="shared" si="8"/>
        <v>42583</v>
      </c>
      <c r="M79" s="912">
        <f t="shared" si="9"/>
        <v>42947</v>
      </c>
      <c r="N79" s="913">
        <f t="shared" si="10"/>
        <v>365</v>
      </c>
      <c r="O79" s="914">
        <f t="shared" si="11"/>
        <v>0</v>
      </c>
      <c r="P79" s="138"/>
      <c r="Q79" s="773" t="str">
        <f>IF(O79=0,"",(VLOOKUP(G79,tab!$E$38:$F$80,2,FALSE))*O79)</f>
        <v/>
      </c>
      <c r="R79" s="774" t="str">
        <f>IF(O79=0,"",(IF(Q79=0,0,Q79*geg!$F$52)))</f>
        <v/>
      </c>
      <c r="S79" s="212"/>
      <c r="T79" s="96"/>
    </row>
    <row r="80" spans="2:20" ht="12.75" customHeight="1" x14ac:dyDescent="0.2">
      <c r="B80" s="93"/>
      <c r="C80" s="133"/>
      <c r="D80" s="307"/>
      <c r="E80" s="307"/>
      <c r="F80" s="188"/>
      <c r="G80" s="188"/>
      <c r="H80" s="308"/>
      <c r="I80" s="314"/>
      <c r="J80" s="314"/>
      <c r="K80" s="138"/>
      <c r="L80" s="912">
        <f t="shared" si="8"/>
        <v>42583</v>
      </c>
      <c r="M80" s="912">
        <f t="shared" si="9"/>
        <v>42947</v>
      </c>
      <c r="N80" s="913">
        <f t="shared" si="10"/>
        <v>365</v>
      </c>
      <c r="O80" s="914">
        <f t="shared" si="11"/>
        <v>0</v>
      </c>
      <c r="P80" s="138"/>
      <c r="Q80" s="773" t="str">
        <f>IF(O80=0,"",(VLOOKUP(G80,tab!$E$38:$F$80,2,FALSE))*O80)</f>
        <v/>
      </c>
      <c r="R80" s="774" t="str">
        <f>IF(O80=0,"",(IF(Q80=0,0,Q80*geg!$F$52)))</f>
        <v/>
      </c>
      <c r="S80" s="212"/>
      <c r="T80" s="96"/>
    </row>
    <row r="81" spans="2:20" ht="12.75" customHeight="1" x14ac:dyDescent="0.2">
      <c r="B81" s="93"/>
      <c r="C81" s="133"/>
      <c r="D81" s="307"/>
      <c r="E81" s="307"/>
      <c r="F81" s="188"/>
      <c r="G81" s="188"/>
      <c r="H81" s="308"/>
      <c r="I81" s="314"/>
      <c r="J81" s="314"/>
      <c r="K81" s="138"/>
      <c r="L81" s="912">
        <f t="shared" si="8"/>
        <v>42583</v>
      </c>
      <c r="M81" s="912">
        <f t="shared" si="9"/>
        <v>42947</v>
      </c>
      <c r="N81" s="913">
        <f t="shared" si="10"/>
        <v>365</v>
      </c>
      <c r="O81" s="914">
        <f t="shared" si="11"/>
        <v>0</v>
      </c>
      <c r="P81" s="138"/>
      <c r="Q81" s="773" t="str">
        <f>IF(O81=0,"",(VLOOKUP(G81,tab!$E$38:$F$80,2,FALSE))*O81)</f>
        <v/>
      </c>
      <c r="R81" s="774" t="str">
        <f>IF(O81=0,"",(IF(Q81=0,0,Q81*geg!$F$52)))</f>
        <v/>
      </c>
      <c r="S81" s="212"/>
      <c r="T81" s="96"/>
    </row>
    <row r="82" spans="2:20" ht="12.75" customHeight="1" x14ac:dyDescent="0.2">
      <c r="B82" s="93"/>
      <c r="C82" s="133"/>
      <c r="D82" s="307"/>
      <c r="E82" s="307"/>
      <c r="F82" s="188"/>
      <c r="G82" s="188"/>
      <c r="H82" s="308"/>
      <c r="I82" s="314"/>
      <c r="J82" s="314"/>
      <c r="K82" s="138"/>
      <c r="L82" s="912">
        <f t="shared" si="8"/>
        <v>42583</v>
      </c>
      <c r="M82" s="912">
        <f t="shared" si="9"/>
        <v>42947</v>
      </c>
      <c r="N82" s="913">
        <f t="shared" si="10"/>
        <v>365</v>
      </c>
      <c r="O82" s="914">
        <f t="shared" si="11"/>
        <v>0</v>
      </c>
      <c r="P82" s="138"/>
      <c r="Q82" s="773" t="str">
        <f>IF(O82=0,"",(VLOOKUP(G82,tab!$E$38:$F$80,2,FALSE))*O82)</f>
        <v/>
      </c>
      <c r="R82" s="774" t="str">
        <f>IF(O82=0,"",(IF(Q82=0,0,Q82*geg!$F$52)))</f>
        <v/>
      </c>
      <c r="S82" s="212"/>
      <c r="T82" s="96"/>
    </row>
    <row r="83" spans="2:20" ht="12.75" customHeight="1" x14ac:dyDescent="0.2">
      <c r="B83" s="93"/>
      <c r="C83" s="133"/>
      <c r="D83" s="307"/>
      <c r="E83" s="307"/>
      <c r="F83" s="188"/>
      <c r="G83" s="188"/>
      <c r="H83" s="308"/>
      <c r="I83" s="314"/>
      <c r="J83" s="314"/>
      <c r="K83" s="138"/>
      <c r="L83" s="912">
        <f t="shared" si="8"/>
        <v>42583</v>
      </c>
      <c r="M83" s="912">
        <f t="shared" si="9"/>
        <v>42947</v>
      </c>
      <c r="N83" s="913">
        <f t="shared" si="10"/>
        <v>365</v>
      </c>
      <c r="O83" s="914">
        <f t="shared" si="11"/>
        <v>0</v>
      </c>
      <c r="P83" s="138"/>
      <c r="Q83" s="773" t="str">
        <f>IF(O83=0,"",(VLOOKUP(G83,tab!$E$38:$F$80,2,FALSE))*O83)</f>
        <v/>
      </c>
      <c r="R83" s="774" t="str">
        <f>IF(O83=0,"",(IF(Q83=0,0,Q83*geg!$F$52)))</f>
        <v/>
      </c>
      <c r="S83" s="212"/>
      <c r="T83" s="96"/>
    </row>
    <row r="84" spans="2:20" ht="12.75" customHeight="1" x14ac:dyDescent="0.2">
      <c r="B84" s="93"/>
      <c r="C84" s="133"/>
      <c r="D84" s="307"/>
      <c r="E84" s="307"/>
      <c r="F84" s="188"/>
      <c r="G84" s="188"/>
      <c r="H84" s="308"/>
      <c r="I84" s="314"/>
      <c r="J84" s="314"/>
      <c r="K84" s="138"/>
      <c r="L84" s="912">
        <f t="shared" si="8"/>
        <v>42583</v>
      </c>
      <c r="M84" s="912">
        <f t="shared" si="9"/>
        <v>42947</v>
      </c>
      <c r="N84" s="913">
        <f t="shared" si="10"/>
        <v>365</v>
      </c>
      <c r="O84" s="914">
        <f t="shared" si="11"/>
        <v>0</v>
      </c>
      <c r="P84" s="138"/>
      <c r="Q84" s="773" t="str">
        <f>IF(O84=0,"",(VLOOKUP(G84,tab!$E$38:$F$80,2,FALSE))*O84)</f>
        <v/>
      </c>
      <c r="R84" s="774" t="str">
        <f>IF(O84=0,"",(IF(Q84=0,0,Q84*geg!$F$52)))</f>
        <v/>
      </c>
      <c r="S84" s="212"/>
      <c r="T84" s="96"/>
    </row>
    <row r="85" spans="2:20" ht="12.75" customHeight="1" x14ac:dyDescent="0.2">
      <c r="B85" s="93"/>
      <c r="C85" s="133"/>
      <c r="D85" s="307"/>
      <c r="E85" s="307"/>
      <c r="F85" s="188"/>
      <c r="G85" s="188"/>
      <c r="H85" s="308"/>
      <c r="I85" s="314"/>
      <c r="J85" s="314"/>
      <c r="K85" s="138"/>
      <c r="L85" s="912">
        <f t="shared" si="8"/>
        <v>42583</v>
      </c>
      <c r="M85" s="912">
        <f t="shared" si="9"/>
        <v>42947</v>
      </c>
      <c r="N85" s="913">
        <f t="shared" si="10"/>
        <v>365</v>
      </c>
      <c r="O85" s="914">
        <f t="shared" si="11"/>
        <v>0</v>
      </c>
      <c r="P85" s="138"/>
      <c r="Q85" s="773" t="str">
        <f>IF(O85=0,"",(VLOOKUP(G85,tab!$E$38:$F$80,2,FALSE))*O85)</f>
        <v/>
      </c>
      <c r="R85" s="774" t="str">
        <f>IF(O85=0,"",(IF(Q85=0,0,Q85*geg!$F$52)))</f>
        <v/>
      </c>
      <c r="S85" s="212"/>
      <c r="T85" s="96"/>
    </row>
    <row r="86" spans="2:20" ht="12.75" customHeight="1" x14ac:dyDescent="0.2">
      <c r="B86" s="93"/>
      <c r="C86" s="133"/>
      <c r="D86" s="307"/>
      <c r="E86" s="307"/>
      <c r="F86" s="188"/>
      <c r="G86" s="188"/>
      <c r="H86" s="308"/>
      <c r="I86" s="314"/>
      <c r="J86" s="314"/>
      <c r="K86" s="138"/>
      <c r="L86" s="912">
        <f t="shared" si="8"/>
        <v>42583</v>
      </c>
      <c r="M86" s="912">
        <f t="shared" si="9"/>
        <v>42947</v>
      </c>
      <c r="N86" s="913">
        <f t="shared" si="10"/>
        <v>365</v>
      </c>
      <c r="O86" s="914">
        <f t="shared" si="11"/>
        <v>0</v>
      </c>
      <c r="P86" s="138"/>
      <c r="Q86" s="773" t="str">
        <f>IF(O86=0,"",(VLOOKUP(G86,tab!$E$38:$F$80,2,FALSE))*O86)</f>
        <v/>
      </c>
      <c r="R86" s="774" t="str">
        <f>IF(O86=0,"",(IF(Q86=0,0,Q86*geg!$F$52)))</f>
        <v/>
      </c>
      <c r="S86" s="212"/>
      <c r="T86" s="96"/>
    </row>
    <row r="87" spans="2:20" ht="12.75" customHeight="1" x14ac:dyDescent="0.2">
      <c r="B87" s="93"/>
      <c r="C87" s="133"/>
      <c r="D87" s="307"/>
      <c r="E87" s="307"/>
      <c r="F87" s="188"/>
      <c r="G87" s="188"/>
      <c r="H87" s="308"/>
      <c r="I87" s="314"/>
      <c r="J87" s="314"/>
      <c r="K87" s="138"/>
      <c r="L87" s="912">
        <f t="shared" si="8"/>
        <v>42583</v>
      </c>
      <c r="M87" s="912">
        <f t="shared" si="9"/>
        <v>42947</v>
      </c>
      <c r="N87" s="913">
        <f t="shared" si="10"/>
        <v>365</v>
      </c>
      <c r="O87" s="914">
        <f t="shared" si="11"/>
        <v>0</v>
      </c>
      <c r="P87" s="138"/>
      <c r="Q87" s="773" t="str">
        <f>IF(O87=0,"",(VLOOKUP(G87,tab!$E$38:$F$80,2,FALSE))*O87)</f>
        <v/>
      </c>
      <c r="R87" s="774" t="str">
        <f>IF(O87=0,"",(IF(Q87=0,0,Q87*geg!$F$52)))</f>
        <v/>
      </c>
      <c r="S87" s="212"/>
      <c r="T87" s="96"/>
    </row>
    <row r="88" spans="2:20" ht="12.75" customHeight="1" x14ac:dyDescent="0.2">
      <c r="B88" s="93"/>
      <c r="C88" s="133"/>
      <c r="D88" s="307"/>
      <c r="E88" s="307"/>
      <c r="F88" s="188"/>
      <c r="G88" s="188"/>
      <c r="H88" s="308"/>
      <c r="I88" s="314"/>
      <c r="J88" s="314"/>
      <c r="K88" s="138"/>
      <c r="L88" s="912">
        <f t="shared" si="8"/>
        <v>42583</v>
      </c>
      <c r="M88" s="912">
        <f t="shared" si="9"/>
        <v>42947</v>
      </c>
      <c r="N88" s="913">
        <f t="shared" si="10"/>
        <v>365</v>
      </c>
      <c r="O88" s="914">
        <f t="shared" si="11"/>
        <v>0</v>
      </c>
      <c r="P88" s="138"/>
      <c r="Q88" s="773" t="str">
        <f>IF(O88=0,"",(VLOOKUP(G88,tab!$E$38:$F$80,2,FALSE))*O88)</f>
        <v/>
      </c>
      <c r="R88" s="774" t="str">
        <f>IF(O88=0,"",(IF(Q88=0,0,Q88*geg!$F$52)))</f>
        <v/>
      </c>
      <c r="S88" s="212"/>
      <c r="T88" s="96"/>
    </row>
    <row r="89" spans="2:20" ht="12.75" customHeight="1" x14ac:dyDescent="0.2">
      <c r="B89" s="93"/>
      <c r="C89" s="133"/>
      <c r="D89" s="307"/>
      <c r="E89" s="307"/>
      <c r="F89" s="188"/>
      <c r="G89" s="188"/>
      <c r="H89" s="308"/>
      <c r="I89" s="314"/>
      <c r="J89" s="314"/>
      <c r="K89" s="138"/>
      <c r="L89" s="912">
        <f t="shared" si="8"/>
        <v>42583</v>
      </c>
      <c r="M89" s="912">
        <f t="shared" si="9"/>
        <v>42947</v>
      </c>
      <c r="N89" s="913">
        <f t="shared" si="10"/>
        <v>365</v>
      </c>
      <c r="O89" s="914">
        <f t="shared" si="11"/>
        <v>0</v>
      </c>
      <c r="P89" s="138"/>
      <c r="Q89" s="773" t="str">
        <f>IF(O89=0,"",(VLOOKUP(G89,tab!$E$38:$F$80,2,FALSE))*O89)</f>
        <v/>
      </c>
      <c r="R89" s="774" t="str">
        <f>IF(O89=0,"",(IF(Q89=0,0,Q89*geg!$F$52)))</f>
        <v/>
      </c>
      <c r="S89" s="212"/>
      <c r="T89" s="96"/>
    </row>
    <row r="90" spans="2:20" ht="12.75" customHeight="1" x14ac:dyDescent="0.2">
      <c r="B90" s="93"/>
      <c r="C90" s="133"/>
      <c r="D90" s="307"/>
      <c r="E90" s="307"/>
      <c r="F90" s="188"/>
      <c r="G90" s="188"/>
      <c r="H90" s="308"/>
      <c r="I90" s="314"/>
      <c r="J90" s="314"/>
      <c r="K90" s="138"/>
      <c r="L90" s="912">
        <f t="shared" si="8"/>
        <v>42583</v>
      </c>
      <c r="M90" s="912">
        <f t="shared" si="9"/>
        <v>42947</v>
      </c>
      <c r="N90" s="913">
        <f t="shared" si="10"/>
        <v>365</v>
      </c>
      <c r="O90" s="914">
        <f t="shared" si="11"/>
        <v>0</v>
      </c>
      <c r="P90" s="138"/>
      <c r="Q90" s="773" t="str">
        <f>IF(O90=0,"",(VLOOKUP(G90,tab!$E$38:$F$80,2,FALSE))*O90)</f>
        <v/>
      </c>
      <c r="R90" s="774" t="str">
        <f>IF(O90=0,"",(IF(Q90=0,0,Q90*geg!$F$52)))</f>
        <v/>
      </c>
      <c r="S90" s="212"/>
      <c r="T90" s="96"/>
    </row>
    <row r="91" spans="2:20" ht="12.75" customHeight="1" x14ac:dyDescent="0.2">
      <c r="B91" s="93"/>
      <c r="C91" s="133"/>
      <c r="D91" s="307"/>
      <c r="E91" s="307"/>
      <c r="F91" s="188"/>
      <c r="G91" s="188"/>
      <c r="H91" s="308"/>
      <c r="I91" s="314"/>
      <c r="J91" s="314"/>
      <c r="K91" s="138"/>
      <c r="L91" s="912">
        <f t="shared" si="8"/>
        <v>42583</v>
      </c>
      <c r="M91" s="912">
        <f t="shared" si="9"/>
        <v>42947</v>
      </c>
      <c r="N91" s="913">
        <f t="shared" si="10"/>
        <v>365</v>
      </c>
      <c r="O91" s="914">
        <f t="shared" si="11"/>
        <v>0</v>
      </c>
      <c r="P91" s="138"/>
      <c r="Q91" s="773" t="str">
        <f>IF(O91=0,"",(VLOOKUP(G91,tab!$E$38:$F$80,2,FALSE))*O91)</f>
        <v/>
      </c>
      <c r="R91" s="774" t="str">
        <f>IF(O91=0,"",(IF(Q91=0,0,Q91*geg!$F$52)))</f>
        <v/>
      </c>
      <c r="S91" s="212"/>
      <c r="T91" s="96"/>
    </row>
    <row r="92" spans="2:20" ht="12.75" customHeight="1" x14ac:dyDescent="0.2">
      <c r="B92" s="93"/>
      <c r="C92" s="133"/>
      <c r="D92" s="307"/>
      <c r="E92" s="307"/>
      <c r="F92" s="188"/>
      <c r="G92" s="188"/>
      <c r="H92" s="308"/>
      <c r="I92" s="314"/>
      <c r="J92" s="314"/>
      <c r="K92" s="138"/>
      <c r="L92" s="912">
        <f t="shared" si="8"/>
        <v>42583</v>
      </c>
      <c r="M92" s="912">
        <f t="shared" si="9"/>
        <v>42947</v>
      </c>
      <c r="N92" s="913">
        <f t="shared" si="10"/>
        <v>365</v>
      </c>
      <c r="O92" s="914">
        <f t="shared" si="11"/>
        <v>0</v>
      </c>
      <c r="P92" s="138"/>
      <c r="Q92" s="773" t="str">
        <f>IF(O92=0,"",(VLOOKUP(G92,tab!$E$38:$F$80,2,FALSE))*O92)</f>
        <v/>
      </c>
      <c r="R92" s="774" t="str">
        <f>IF(O92=0,"",(IF(Q92=0,0,Q92*geg!$F$52)))</f>
        <v/>
      </c>
      <c r="S92" s="212"/>
      <c r="T92" s="96"/>
    </row>
    <row r="93" spans="2:20" ht="12.75" customHeight="1" x14ac:dyDescent="0.2">
      <c r="B93" s="93"/>
      <c r="C93" s="133"/>
      <c r="D93" s="307"/>
      <c r="E93" s="307"/>
      <c r="F93" s="188"/>
      <c r="G93" s="188"/>
      <c r="H93" s="308"/>
      <c r="I93" s="314"/>
      <c r="J93" s="314"/>
      <c r="K93" s="138"/>
      <c r="L93" s="912">
        <f t="shared" si="8"/>
        <v>42583</v>
      </c>
      <c r="M93" s="912">
        <f t="shared" si="9"/>
        <v>42947</v>
      </c>
      <c r="N93" s="913">
        <f t="shared" si="10"/>
        <v>365</v>
      </c>
      <c r="O93" s="914">
        <f t="shared" si="11"/>
        <v>0</v>
      </c>
      <c r="P93" s="138"/>
      <c r="Q93" s="773" t="str">
        <f>IF(O93=0,"",(VLOOKUP(G93,tab!$E$38:$F$80,2,FALSE))*O93)</f>
        <v/>
      </c>
      <c r="R93" s="774" t="str">
        <f>IF(O93=0,"",(IF(Q93=0,0,Q93*geg!$F$52)))</f>
        <v/>
      </c>
      <c r="S93" s="212"/>
      <c r="T93" s="96"/>
    </row>
    <row r="94" spans="2:20" ht="12.75" customHeight="1" x14ac:dyDescent="0.2">
      <c r="B94" s="93"/>
      <c r="C94" s="133"/>
      <c r="D94" s="307"/>
      <c r="E94" s="307"/>
      <c r="F94" s="188"/>
      <c r="G94" s="188"/>
      <c r="H94" s="308"/>
      <c r="I94" s="314"/>
      <c r="J94" s="314"/>
      <c r="K94" s="138"/>
      <c r="L94" s="912">
        <f t="shared" si="8"/>
        <v>42583</v>
      </c>
      <c r="M94" s="912">
        <f t="shared" si="9"/>
        <v>42947</v>
      </c>
      <c r="N94" s="913">
        <f t="shared" si="10"/>
        <v>365</v>
      </c>
      <c r="O94" s="914">
        <f t="shared" si="11"/>
        <v>0</v>
      </c>
      <c r="P94" s="138"/>
      <c r="Q94" s="773" t="str">
        <f>IF(O94=0,"",(VLOOKUP(G94,tab!$E$38:$F$80,2,FALSE))*O94)</f>
        <v/>
      </c>
      <c r="R94" s="774" t="str">
        <f>IF(O94=0,"",(IF(Q94=0,0,Q94*geg!$F$52)))</f>
        <v/>
      </c>
      <c r="S94" s="212"/>
      <c r="T94" s="96"/>
    </row>
    <row r="95" spans="2:20" ht="12.75" customHeight="1" x14ac:dyDescent="0.2">
      <c r="B95" s="93"/>
      <c r="C95" s="133"/>
      <c r="D95" s="307"/>
      <c r="E95" s="307"/>
      <c r="F95" s="188"/>
      <c r="G95" s="188"/>
      <c r="H95" s="308"/>
      <c r="I95" s="314"/>
      <c r="J95" s="314"/>
      <c r="K95" s="138"/>
      <c r="L95" s="912">
        <f t="shared" si="8"/>
        <v>42583</v>
      </c>
      <c r="M95" s="912">
        <f t="shared" si="9"/>
        <v>42947</v>
      </c>
      <c r="N95" s="913">
        <f t="shared" si="10"/>
        <v>365</v>
      </c>
      <c r="O95" s="914">
        <f t="shared" si="11"/>
        <v>0</v>
      </c>
      <c r="P95" s="138"/>
      <c r="Q95" s="773" t="str">
        <f>IF(O95=0,"",(VLOOKUP(G95,tab!$E$38:$F$80,2,FALSE))*O95)</f>
        <v/>
      </c>
      <c r="R95" s="774" t="str">
        <f>IF(O95=0,"",(IF(Q95=0,0,Q95*geg!$F$52)))</f>
        <v/>
      </c>
      <c r="S95" s="212"/>
      <c r="T95" s="96"/>
    </row>
    <row r="96" spans="2:20" ht="12.75" customHeight="1" x14ac:dyDescent="0.2">
      <c r="B96" s="93"/>
      <c r="C96" s="133"/>
      <c r="D96" s="307"/>
      <c r="E96" s="307"/>
      <c r="F96" s="188"/>
      <c r="G96" s="188"/>
      <c r="H96" s="308"/>
      <c r="I96" s="314"/>
      <c r="J96" s="314"/>
      <c r="K96" s="138"/>
      <c r="L96" s="912">
        <f t="shared" si="8"/>
        <v>42583</v>
      </c>
      <c r="M96" s="912">
        <f t="shared" si="9"/>
        <v>42947</v>
      </c>
      <c r="N96" s="913">
        <f t="shared" si="10"/>
        <v>365</v>
      </c>
      <c r="O96" s="914">
        <f t="shared" si="11"/>
        <v>0</v>
      </c>
      <c r="P96" s="138"/>
      <c r="Q96" s="773" t="str">
        <f>IF(O96=0,"",(VLOOKUP(G96,tab!$E$38:$F$80,2,FALSE))*O96)</f>
        <v/>
      </c>
      <c r="R96" s="774" t="str">
        <f>IF(O96=0,"",(IF(Q96=0,0,Q96*geg!$F$52)))</f>
        <v/>
      </c>
      <c r="S96" s="212"/>
      <c r="T96" s="96"/>
    </row>
    <row r="97" spans="2:20" ht="12.75" customHeight="1" x14ac:dyDescent="0.2">
      <c r="B97" s="93"/>
      <c r="C97" s="133"/>
      <c r="D97" s="307"/>
      <c r="E97" s="307"/>
      <c r="F97" s="188"/>
      <c r="G97" s="188"/>
      <c r="H97" s="308"/>
      <c r="I97" s="314"/>
      <c r="J97" s="314"/>
      <c r="K97" s="138"/>
      <c r="L97" s="912">
        <f t="shared" si="8"/>
        <v>42583</v>
      </c>
      <c r="M97" s="912">
        <f t="shared" si="9"/>
        <v>42947</v>
      </c>
      <c r="N97" s="913">
        <f t="shared" si="10"/>
        <v>365</v>
      </c>
      <c r="O97" s="914">
        <f t="shared" si="11"/>
        <v>0</v>
      </c>
      <c r="P97" s="138"/>
      <c r="Q97" s="773" t="str">
        <f>IF(O97=0,"",(VLOOKUP(G97,tab!$E$38:$F$80,2,FALSE))*O97)</f>
        <v/>
      </c>
      <c r="R97" s="774" t="str">
        <f>IF(O97=0,"",(IF(Q97=0,0,Q97*geg!$F$52)))</f>
        <v/>
      </c>
      <c r="S97" s="212"/>
      <c r="T97" s="96"/>
    </row>
    <row r="98" spans="2:20" ht="12.75" customHeight="1" x14ac:dyDescent="0.2">
      <c r="B98" s="93"/>
      <c r="C98" s="133"/>
      <c r="D98" s="307"/>
      <c r="E98" s="307"/>
      <c r="F98" s="188"/>
      <c r="G98" s="188"/>
      <c r="H98" s="308"/>
      <c r="I98" s="314"/>
      <c r="J98" s="314"/>
      <c r="K98" s="138"/>
      <c r="L98" s="912">
        <f t="shared" si="8"/>
        <v>42583</v>
      </c>
      <c r="M98" s="912">
        <f t="shared" si="9"/>
        <v>42947</v>
      </c>
      <c r="N98" s="913">
        <f t="shared" si="10"/>
        <v>365</v>
      </c>
      <c r="O98" s="914">
        <f t="shared" si="11"/>
        <v>0</v>
      </c>
      <c r="P98" s="138"/>
      <c r="Q98" s="773" t="str">
        <f>IF(O98=0,"",(VLOOKUP(G98,tab!$E$38:$F$80,2,FALSE))*O98)</f>
        <v/>
      </c>
      <c r="R98" s="774" t="str">
        <f>IF(O98=0,"",(IF(Q98=0,0,Q98*geg!$F$52)))</f>
        <v/>
      </c>
      <c r="S98" s="212"/>
      <c r="T98" s="96"/>
    </row>
    <row r="99" spans="2:20" ht="12.75" customHeight="1" x14ac:dyDescent="0.2">
      <c r="B99" s="93"/>
      <c r="C99" s="133"/>
      <c r="D99" s="307"/>
      <c r="E99" s="307"/>
      <c r="F99" s="188"/>
      <c r="G99" s="188"/>
      <c r="H99" s="308"/>
      <c r="I99" s="314"/>
      <c r="J99" s="314"/>
      <c r="K99" s="138"/>
      <c r="L99" s="912">
        <f t="shared" si="8"/>
        <v>42583</v>
      </c>
      <c r="M99" s="912">
        <f t="shared" si="9"/>
        <v>42947</v>
      </c>
      <c r="N99" s="913">
        <f t="shared" si="10"/>
        <v>365</v>
      </c>
      <c r="O99" s="914">
        <f t="shared" si="11"/>
        <v>0</v>
      </c>
      <c r="P99" s="138"/>
      <c r="Q99" s="773" t="str">
        <f>IF(O99=0,"",(VLOOKUP(G99,tab!$E$38:$F$80,2,FALSE))*O99)</f>
        <v/>
      </c>
      <c r="R99" s="774" t="str">
        <f>IF(O99=0,"",(IF(Q99=0,0,Q99*geg!$F$52)))</f>
        <v/>
      </c>
      <c r="S99" s="212"/>
      <c r="T99" s="96"/>
    </row>
    <row r="100" spans="2:20" ht="12.75" customHeight="1" x14ac:dyDescent="0.2">
      <c r="B100" s="93"/>
      <c r="C100" s="133"/>
      <c r="D100" s="307"/>
      <c r="E100" s="307"/>
      <c r="F100" s="188"/>
      <c r="G100" s="188"/>
      <c r="H100" s="308"/>
      <c r="I100" s="314"/>
      <c r="J100" s="314"/>
      <c r="K100" s="138"/>
      <c r="L100" s="912">
        <f t="shared" si="8"/>
        <v>42583</v>
      </c>
      <c r="M100" s="912">
        <f t="shared" si="9"/>
        <v>42947</v>
      </c>
      <c r="N100" s="913">
        <f t="shared" si="10"/>
        <v>365</v>
      </c>
      <c r="O100" s="914">
        <f t="shared" si="11"/>
        <v>0</v>
      </c>
      <c r="P100" s="138"/>
      <c r="Q100" s="773" t="str">
        <f>IF(O100=0,"",(VLOOKUP(G100,tab!$E$38:$F$80,2,FALSE))*O100)</f>
        <v/>
      </c>
      <c r="R100" s="774" t="str">
        <f>IF(O100=0,"",(IF(Q100=0,0,Q100*geg!$F$52)))</f>
        <v/>
      </c>
      <c r="S100" s="212"/>
      <c r="T100" s="96"/>
    </row>
    <row r="101" spans="2:20" ht="12.75" customHeight="1" x14ac:dyDescent="0.2">
      <c r="B101" s="93"/>
      <c r="C101" s="133"/>
      <c r="D101" s="307"/>
      <c r="E101" s="307"/>
      <c r="F101" s="188"/>
      <c r="G101" s="188"/>
      <c r="H101" s="308"/>
      <c r="I101" s="314"/>
      <c r="J101" s="314"/>
      <c r="K101" s="138"/>
      <c r="L101" s="912">
        <f t="shared" si="8"/>
        <v>42583</v>
      </c>
      <c r="M101" s="912">
        <f t="shared" si="9"/>
        <v>42947</v>
      </c>
      <c r="N101" s="913">
        <f t="shared" si="10"/>
        <v>365</v>
      </c>
      <c r="O101" s="914">
        <f t="shared" si="11"/>
        <v>0</v>
      </c>
      <c r="P101" s="138"/>
      <c r="Q101" s="773" t="str">
        <f>IF(O101=0,"",(VLOOKUP(G101,tab!$E$38:$F$80,2,FALSE))*O101)</f>
        <v/>
      </c>
      <c r="R101" s="774" t="str">
        <f>IF(O101=0,"",(IF(Q101=0,0,Q101*geg!$F$52)))</f>
        <v/>
      </c>
      <c r="S101" s="212"/>
      <c r="T101" s="96"/>
    </row>
    <row r="102" spans="2:20" ht="12.75" customHeight="1" x14ac:dyDescent="0.2">
      <c r="B102" s="93"/>
      <c r="C102" s="133"/>
      <c r="D102" s="307"/>
      <c r="E102" s="307"/>
      <c r="F102" s="188"/>
      <c r="G102" s="188"/>
      <c r="H102" s="308"/>
      <c r="I102" s="314"/>
      <c r="J102" s="314"/>
      <c r="K102" s="138"/>
      <c r="L102" s="912">
        <f t="shared" si="8"/>
        <v>42583</v>
      </c>
      <c r="M102" s="912">
        <f t="shared" si="9"/>
        <v>42947</v>
      </c>
      <c r="N102" s="913">
        <f t="shared" si="10"/>
        <v>365</v>
      </c>
      <c r="O102" s="914">
        <f t="shared" si="11"/>
        <v>0</v>
      </c>
      <c r="P102" s="138"/>
      <c r="Q102" s="773" t="str">
        <f>IF(O102=0,"",(VLOOKUP(G102,tab!$E$38:$F$80,2,FALSE))*O102)</f>
        <v/>
      </c>
      <c r="R102" s="774" t="str">
        <f>IF(O102=0,"",(IF(Q102=0,0,Q102*geg!$F$52)))</f>
        <v/>
      </c>
      <c r="S102" s="212"/>
      <c r="T102" s="96"/>
    </row>
    <row r="103" spans="2:20" ht="12.75" customHeight="1" x14ac:dyDescent="0.2">
      <c r="B103" s="93"/>
      <c r="C103" s="133"/>
      <c r="D103" s="307"/>
      <c r="E103" s="307"/>
      <c r="F103" s="188"/>
      <c r="G103" s="188"/>
      <c r="H103" s="308"/>
      <c r="I103" s="314"/>
      <c r="J103" s="314"/>
      <c r="K103" s="138"/>
      <c r="L103" s="912">
        <f t="shared" si="8"/>
        <v>42583</v>
      </c>
      <c r="M103" s="912">
        <f t="shared" si="9"/>
        <v>42947</v>
      </c>
      <c r="N103" s="913">
        <f t="shared" si="10"/>
        <v>365</v>
      </c>
      <c r="O103" s="914">
        <f t="shared" si="11"/>
        <v>0</v>
      </c>
      <c r="P103" s="138"/>
      <c r="Q103" s="773" t="str">
        <f>IF(O103=0,"",(VLOOKUP(G103,tab!$E$38:$F$80,2,FALSE))*O103)</f>
        <v/>
      </c>
      <c r="R103" s="774" t="str">
        <f>IF(O103=0,"",(IF(Q103=0,0,Q103*geg!$F$52)))</f>
        <v/>
      </c>
      <c r="S103" s="212"/>
      <c r="T103" s="96"/>
    </row>
    <row r="104" spans="2:20" ht="12.75" customHeight="1" x14ac:dyDescent="0.2">
      <c r="B104" s="93"/>
      <c r="C104" s="133"/>
      <c r="D104" s="307"/>
      <c r="E104" s="307"/>
      <c r="F104" s="188"/>
      <c r="G104" s="188"/>
      <c r="H104" s="308"/>
      <c r="I104" s="314"/>
      <c r="J104" s="314"/>
      <c r="K104" s="138"/>
      <c r="L104" s="912">
        <f t="shared" si="8"/>
        <v>42583</v>
      </c>
      <c r="M104" s="912">
        <f t="shared" si="9"/>
        <v>42947</v>
      </c>
      <c r="N104" s="913">
        <f t="shared" si="10"/>
        <v>365</v>
      </c>
      <c r="O104" s="914">
        <f t="shared" si="11"/>
        <v>0</v>
      </c>
      <c r="P104" s="138"/>
      <c r="Q104" s="773" t="str">
        <f>IF(O104=0,"",(VLOOKUP(G104,tab!$E$38:$F$80,2,FALSE))*O104)</f>
        <v/>
      </c>
      <c r="R104" s="774" t="str">
        <f>IF(O104=0,"",(IF(Q104=0,0,Q104*geg!$F$52)))</f>
        <v/>
      </c>
      <c r="S104" s="212"/>
      <c r="T104" s="96"/>
    </row>
    <row r="105" spans="2:20" ht="12.75" customHeight="1" x14ac:dyDescent="0.2">
      <c r="B105" s="93"/>
      <c r="C105" s="133"/>
      <c r="D105" s="307"/>
      <c r="E105" s="307"/>
      <c r="F105" s="188"/>
      <c r="G105" s="188"/>
      <c r="H105" s="308"/>
      <c r="I105" s="314"/>
      <c r="J105" s="314"/>
      <c r="K105" s="138"/>
      <c r="L105" s="912">
        <f t="shared" si="8"/>
        <v>42583</v>
      </c>
      <c r="M105" s="912">
        <f t="shared" si="9"/>
        <v>42947</v>
      </c>
      <c r="N105" s="913">
        <f t="shared" si="10"/>
        <v>365</v>
      </c>
      <c r="O105" s="914">
        <f t="shared" si="11"/>
        <v>0</v>
      </c>
      <c r="P105" s="138"/>
      <c r="Q105" s="773" t="str">
        <f>IF(O105=0,"",(VLOOKUP(G105,tab!$E$38:$F$80,2,FALSE))*O105)</f>
        <v/>
      </c>
      <c r="R105" s="774" t="str">
        <f>IF(O105=0,"",(IF(Q105=0,0,Q105*geg!$F$52)))</f>
        <v/>
      </c>
      <c r="S105" s="212"/>
      <c r="T105" s="96"/>
    </row>
    <row r="106" spans="2:20" ht="12.75" customHeight="1" x14ac:dyDescent="0.2">
      <c r="B106" s="93"/>
      <c r="C106" s="133"/>
      <c r="D106" s="307"/>
      <c r="E106" s="307"/>
      <c r="F106" s="188"/>
      <c r="G106" s="188"/>
      <c r="H106" s="308"/>
      <c r="I106" s="314"/>
      <c r="J106" s="314"/>
      <c r="K106" s="138"/>
      <c r="L106" s="912">
        <f t="shared" si="8"/>
        <v>42583</v>
      </c>
      <c r="M106" s="912">
        <f t="shared" si="9"/>
        <v>42947</v>
      </c>
      <c r="N106" s="913">
        <f t="shared" si="10"/>
        <v>365</v>
      </c>
      <c r="O106" s="914">
        <f t="shared" si="11"/>
        <v>0</v>
      </c>
      <c r="P106" s="138"/>
      <c r="Q106" s="773" t="str">
        <f>IF(O106=0,"",(VLOOKUP(G106,tab!$E$38:$F$80,2,FALSE))*O106)</f>
        <v/>
      </c>
      <c r="R106" s="774" t="str">
        <f>IF(O106=0,"",(IF(Q106=0,0,Q106*geg!$F$52)))</f>
        <v/>
      </c>
      <c r="S106" s="212"/>
      <c r="T106" s="96"/>
    </row>
    <row r="107" spans="2:20" ht="12.75" customHeight="1" x14ac:dyDescent="0.2">
      <c r="B107" s="93"/>
      <c r="C107" s="133"/>
      <c r="D107" s="307"/>
      <c r="E107" s="307"/>
      <c r="F107" s="188"/>
      <c r="G107" s="188"/>
      <c r="H107" s="308"/>
      <c r="I107" s="314"/>
      <c r="J107" s="314"/>
      <c r="K107" s="138"/>
      <c r="L107" s="912">
        <f t="shared" si="8"/>
        <v>42583</v>
      </c>
      <c r="M107" s="912">
        <f t="shared" si="9"/>
        <v>42947</v>
      </c>
      <c r="N107" s="913">
        <f>M107-L107+1</f>
        <v>365</v>
      </c>
      <c r="O107" s="914">
        <f>H107*N107/$N$8</f>
        <v>0</v>
      </c>
      <c r="P107" s="138"/>
      <c r="Q107" s="773" t="str">
        <f>IF(O107=0,"",(VLOOKUP(G107,tab!$E$38:$F$80,2,FALSE))*O107)</f>
        <v/>
      </c>
      <c r="R107" s="774" t="str">
        <f>IF(O107=0,"",(IF(Q107=0,0,Q107*geg!$F$52)))</f>
        <v/>
      </c>
      <c r="S107" s="212"/>
      <c r="T107" s="96"/>
    </row>
    <row r="108" spans="2:20" ht="12.75" customHeight="1" x14ac:dyDescent="0.2">
      <c r="B108" s="93"/>
      <c r="C108" s="133"/>
      <c r="D108" s="307"/>
      <c r="E108" s="307"/>
      <c r="F108" s="188"/>
      <c r="G108" s="188"/>
      <c r="H108" s="308"/>
      <c r="I108" s="314"/>
      <c r="J108" s="314"/>
      <c r="K108" s="138"/>
      <c r="L108" s="912">
        <f t="shared" si="8"/>
        <v>42583</v>
      </c>
      <c r="M108" s="912">
        <f t="shared" si="9"/>
        <v>42947</v>
      </c>
      <c r="N108" s="913">
        <f>M108-L108+1</f>
        <v>365</v>
      </c>
      <c r="O108" s="914">
        <f>H108*N108/$N$8</f>
        <v>0</v>
      </c>
      <c r="P108" s="138"/>
      <c r="Q108" s="773" t="str">
        <f>IF(O108=0,"",(VLOOKUP(G108,tab!$E$38:$F$80,2,FALSE))*O108)</f>
        <v/>
      </c>
      <c r="R108" s="774" t="str">
        <f>IF(O108=0,"",(IF(Q108=0,0,Q108*geg!$F$52)))</f>
        <v/>
      </c>
      <c r="S108" s="212"/>
      <c r="T108" s="96"/>
    </row>
    <row r="109" spans="2:20" ht="12.75" customHeight="1" x14ac:dyDescent="0.2">
      <c r="B109" s="93"/>
      <c r="C109" s="133"/>
      <c r="D109" s="307"/>
      <c r="E109" s="307"/>
      <c r="F109" s="188"/>
      <c r="G109" s="188"/>
      <c r="H109" s="308"/>
      <c r="I109" s="314"/>
      <c r="J109" s="314"/>
      <c r="K109" s="138"/>
      <c r="L109" s="912">
        <f t="shared" ref="L109" si="12">IF(I109=0,$L$8,I109)</f>
        <v>42583</v>
      </c>
      <c r="M109" s="912">
        <f t="shared" ref="M109" si="13">IF(J109=0,$M$8,J109)</f>
        <v>42947</v>
      </c>
      <c r="N109" s="913">
        <f>M109-L109+1</f>
        <v>365</v>
      </c>
      <c r="O109" s="914">
        <f>H109*N109/$N$8</f>
        <v>0</v>
      </c>
      <c r="P109" s="138"/>
      <c r="Q109" s="773" t="str">
        <f>IF(O109=0,"",(VLOOKUP(G109,tab!$E$38:$F$80,2,FALSE))*O109)</f>
        <v/>
      </c>
      <c r="R109" s="774" t="str">
        <f>IF(O109=0,"",(IF(Q109=0,0,Q109*geg!$F$52)))</f>
        <v/>
      </c>
      <c r="S109" s="212"/>
      <c r="T109" s="96"/>
    </row>
    <row r="110" spans="2:20" ht="12.75" customHeight="1" x14ac:dyDescent="0.2">
      <c r="B110" s="93"/>
      <c r="C110" s="133"/>
      <c r="D110" s="307"/>
      <c r="E110" s="307"/>
      <c r="F110" s="188"/>
      <c r="G110" s="188"/>
      <c r="H110" s="308"/>
      <c r="I110" s="314"/>
      <c r="J110" s="314"/>
      <c r="K110" s="138"/>
      <c r="L110" s="912">
        <f t="shared" si="8"/>
        <v>42583</v>
      </c>
      <c r="M110" s="912">
        <f t="shared" si="9"/>
        <v>42947</v>
      </c>
      <c r="N110" s="913">
        <f>M110-L110+1</f>
        <v>365</v>
      </c>
      <c r="O110" s="914">
        <f>H110*N110/$N$8</f>
        <v>0</v>
      </c>
      <c r="P110" s="138"/>
      <c r="Q110" s="773" t="str">
        <f>IF(O110=0,"",(VLOOKUP(G110,tab!$E$38:$F$80,2,FALSE))*O110)</f>
        <v/>
      </c>
      <c r="R110" s="774" t="str">
        <f>IF(O110=0,"",(IF(Q110=0,0,Q110*geg!$F$52)))</f>
        <v/>
      </c>
      <c r="S110" s="212"/>
      <c r="T110" s="96"/>
    </row>
    <row r="111" spans="2:20" ht="12.75" customHeight="1" x14ac:dyDescent="0.2">
      <c r="B111" s="93"/>
      <c r="C111" s="133"/>
      <c r="D111" s="271"/>
      <c r="E111" s="271"/>
      <c r="F111" s="271"/>
      <c r="G111" s="692"/>
      <c r="H111" s="302"/>
      <c r="I111" s="303"/>
      <c r="J111" s="303"/>
      <c r="K111" s="138"/>
      <c r="L111" s="304"/>
      <c r="M111" s="304"/>
      <c r="N111" s="156"/>
      <c r="O111" s="214"/>
      <c r="P111" s="138"/>
      <c r="Q111" s="316"/>
      <c r="R111" s="317"/>
      <c r="S111" s="212"/>
      <c r="T111" s="96"/>
    </row>
    <row r="112" spans="2:20" s="41" customFormat="1" ht="12.75" customHeight="1" x14ac:dyDescent="0.2">
      <c r="B112" s="112"/>
      <c r="C112" s="255"/>
      <c r="D112" s="216"/>
      <c r="E112" s="216"/>
      <c r="F112" s="134"/>
      <c r="G112" s="216"/>
      <c r="H112" s="230"/>
      <c r="I112" s="305"/>
      <c r="J112" s="305"/>
      <c r="K112" s="134"/>
      <c r="L112" s="305"/>
      <c r="M112" s="305"/>
      <c r="N112" s="306"/>
      <c r="O112" s="315">
        <f>SUM(O11:O110)</f>
        <v>2</v>
      </c>
      <c r="P112" s="134"/>
      <c r="Q112" s="290">
        <f>SUM(Q11:Q110)</f>
        <v>2</v>
      </c>
      <c r="R112" s="275">
        <f>SUM(R11:R110)</f>
        <v>130000</v>
      </c>
      <c r="S112" s="217"/>
      <c r="T112" s="201"/>
    </row>
    <row r="113" spans="2:20" ht="12.75" customHeight="1" x14ac:dyDescent="0.2">
      <c r="B113" s="93"/>
      <c r="C113" s="148"/>
      <c r="D113" s="151"/>
      <c r="E113" s="151"/>
      <c r="F113" s="150"/>
      <c r="G113" s="151"/>
      <c r="H113" s="151"/>
      <c r="I113" s="151"/>
      <c r="J113" s="259"/>
      <c r="K113" s="150"/>
      <c r="L113" s="151"/>
      <c r="M113" s="259"/>
      <c r="N113" s="259"/>
      <c r="O113" s="151"/>
      <c r="P113" s="150"/>
      <c r="Q113" s="151"/>
      <c r="R113" s="150"/>
      <c r="S113" s="250"/>
      <c r="T113" s="96"/>
    </row>
    <row r="114" spans="2:20" ht="12.75" customHeight="1" x14ac:dyDescent="0.2">
      <c r="B114" s="93"/>
      <c r="C114" s="94"/>
      <c r="D114" s="116"/>
      <c r="E114" s="116"/>
      <c r="F114" s="94"/>
      <c r="G114" s="116"/>
      <c r="H114" s="116"/>
      <c r="I114" s="116"/>
      <c r="J114" s="209"/>
      <c r="K114" s="94"/>
      <c r="L114" s="116"/>
      <c r="M114" s="209"/>
      <c r="N114" s="209"/>
      <c r="O114" s="116"/>
      <c r="P114" s="94"/>
      <c r="Q114" s="116"/>
      <c r="R114" s="94"/>
      <c r="S114" s="94"/>
      <c r="T114" s="96"/>
    </row>
    <row r="115" spans="2:20" ht="12.75" customHeight="1" x14ac:dyDescent="0.2">
      <c r="B115" s="121"/>
      <c r="C115" s="122"/>
      <c r="D115" s="194"/>
      <c r="E115" s="194"/>
      <c r="F115" s="122"/>
      <c r="G115" s="194"/>
      <c r="H115" s="194"/>
      <c r="I115" s="194"/>
      <c r="J115" s="194"/>
      <c r="K115" s="122"/>
      <c r="L115" s="194"/>
      <c r="M115" s="194"/>
      <c r="N115" s="194"/>
      <c r="O115" s="194"/>
      <c r="P115" s="122"/>
      <c r="Q115" s="194"/>
      <c r="R115" s="122"/>
      <c r="S115" s="122"/>
      <c r="T115" s="127"/>
    </row>
    <row r="121" spans="2:20" ht="12.75" customHeight="1" x14ac:dyDescent="0.2">
      <c r="D121" s="50" t="s">
        <v>113</v>
      </c>
      <c r="E121" s="50"/>
    </row>
    <row r="122" spans="2:20" ht="12.75" customHeight="1" x14ac:dyDescent="0.2">
      <c r="D122" s="50" t="s">
        <v>114</v>
      </c>
      <c r="E122" s="50"/>
    </row>
    <row r="123" spans="2:20" ht="12.75" customHeight="1" x14ac:dyDescent="0.2">
      <c r="D123" s="50" t="s">
        <v>115</v>
      </c>
      <c r="E123" s="50"/>
    </row>
    <row r="124" spans="2:20" ht="12.75" customHeight="1" x14ac:dyDescent="0.2">
      <c r="D124" s="50" t="s">
        <v>116</v>
      </c>
      <c r="E124" s="50"/>
    </row>
    <row r="125" spans="2:20" ht="12.75" customHeight="1" x14ac:dyDescent="0.2">
      <c r="D125" s="50" t="s">
        <v>117</v>
      </c>
      <c r="E125" s="50"/>
    </row>
    <row r="126" spans="2:20" ht="12.75" customHeight="1" x14ac:dyDescent="0.2">
      <c r="D126" s="50" t="s">
        <v>118</v>
      </c>
      <c r="E126" s="50"/>
    </row>
    <row r="127" spans="2:20" ht="12.75" customHeight="1" x14ac:dyDescent="0.2">
      <c r="D127" s="50" t="s">
        <v>119</v>
      </c>
      <c r="E127" s="50"/>
    </row>
    <row r="128" spans="2:20" ht="12.75" customHeight="1" x14ac:dyDescent="0.2">
      <c r="D128" s="50" t="s">
        <v>120</v>
      </c>
      <c r="E128" s="50"/>
    </row>
    <row r="129" spans="4:5" ht="12.75" customHeight="1" x14ac:dyDescent="0.2">
      <c r="D129" s="50" t="s">
        <v>121</v>
      </c>
      <c r="E129" s="50"/>
    </row>
    <row r="130" spans="4:5" ht="12.75" customHeight="1" x14ac:dyDescent="0.2">
      <c r="D130" s="50" t="s">
        <v>122</v>
      </c>
      <c r="E130" s="50"/>
    </row>
    <row r="131" spans="4:5" ht="12.75" customHeight="1" x14ac:dyDescent="0.2">
      <c r="D131" s="50" t="s">
        <v>123</v>
      </c>
      <c r="E131" s="50"/>
    </row>
    <row r="132" spans="4:5" ht="12.75" customHeight="1" x14ac:dyDescent="0.2">
      <c r="D132" s="50" t="s">
        <v>124</v>
      </c>
      <c r="E132" s="50"/>
    </row>
    <row r="133" spans="4:5" ht="12.75" customHeight="1" x14ac:dyDescent="0.2">
      <c r="D133" s="50" t="s">
        <v>125</v>
      </c>
      <c r="E133" s="50"/>
    </row>
    <row r="134" spans="4:5" ht="12.75" customHeight="1" x14ac:dyDescent="0.2">
      <c r="D134" s="50" t="s">
        <v>126</v>
      </c>
      <c r="E134" s="50"/>
    </row>
    <row r="135" spans="4:5" ht="12.75" customHeight="1" x14ac:dyDescent="0.2">
      <c r="D135" s="50" t="s">
        <v>127</v>
      </c>
      <c r="E135" s="50"/>
    </row>
    <row r="136" spans="4:5" ht="12.75" customHeight="1" x14ac:dyDescent="0.2">
      <c r="D136" s="50" t="s">
        <v>128</v>
      </c>
      <c r="E136" s="50"/>
    </row>
    <row r="137" spans="4:5" ht="12.75" customHeight="1" x14ac:dyDescent="0.2">
      <c r="D137" s="50" t="s">
        <v>129</v>
      </c>
      <c r="E137" s="50"/>
    </row>
    <row r="138" spans="4:5" ht="12.75" customHeight="1" x14ac:dyDescent="0.2">
      <c r="D138" s="50">
        <v>1</v>
      </c>
      <c r="E138" s="50"/>
    </row>
    <row r="139" spans="4:5" ht="12.75" customHeight="1" x14ac:dyDescent="0.2">
      <c r="D139" s="50">
        <v>2</v>
      </c>
      <c r="E139" s="50"/>
    </row>
    <row r="140" spans="4:5" ht="12.75" customHeight="1" x14ac:dyDescent="0.2">
      <c r="D140" s="50">
        <v>3</v>
      </c>
      <c r="E140" s="50"/>
    </row>
    <row r="141" spans="4:5" ht="12.75" customHeight="1" x14ac:dyDescent="0.2">
      <c r="D141" s="50">
        <v>4</v>
      </c>
      <c r="E141" s="50"/>
    </row>
    <row r="142" spans="4:5" ht="12.75" customHeight="1" x14ac:dyDescent="0.2">
      <c r="D142" s="50">
        <v>5</v>
      </c>
      <c r="E142" s="50"/>
    </row>
    <row r="143" spans="4:5" ht="12.75" customHeight="1" x14ac:dyDescent="0.2">
      <c r="D143" s="50">
        <v>6</v>
      </c>
      <c r="E143" s="50"/>
    </row>
    <row r="144" spans="4:5" ht="12.75" customHeight="1" x14ac:dyDescent="0.2">
      <c r="D144" s="50">
        <v>7</v>
      </c>
      <c r="E144" s="50"/>
    </row>
    <row r="145" spans="4:5" ht="12.75" customHeight="1" x14ac:dyDescent="0.2">
      <c r="D145" s="50">
        <v>8</v>
      </c>
      <c r="E145" s="50"/>
    </row>
    <row r="146" spans="4:5" ht="12.75" customHeight="1" x14ac:dyDescent="0.2">
      <c r="D146" s="50">
        <v>9</v>
      </c>
      <c r="E146" s="50"/>
    </row>
    <row r="147" spans="4:5" ht="12.75" customHeight="1" x14ac:dyDescent="0.2">
      <c r="D147" s="50">
        <v>10</v>
      </c>
      <c r="E147" s="50"/>
    </row>
    <row r="148" spans="4:5" ht="12.75" customHeight="1" x14ac:dyDescent="0.2">
      <c r="D148" s="50">
        <v>11</v>
      </c>
      <c r="E148" s="50"/>
    </row>
    <row r="149" spans="4:5" ht="12.75" customHeight="1" x14ac:dyDescent="0.2">
      <c r="D149" s="50">
        <v>12</v>
      </c>
      <c r="E149" s="50"/>
    </row>
    <row r="150" spans="4:5" ht="12.75" customHeight="1" x14ac:dyDescent="0.2">
      <c r="D150" s="50">
        <v>13</v>
      </c>
      <c r="E150" s="50"/>
    </row>
    <row r="151" spans="4:5" ht="12.75" customHeight="1" x14ac:dyDescent="0.2">
      <c r="D151" s="50">
        <v>14</v>
      </c>
      <c r="E151" s="50"/>
    </row>
    <row r="152" spans="4:5" ht="12.75" customHeight="1" x14ac:dyDescent="0.2">
      <c r="D152" s="50">
        <v>15</v>
      </c>
      <c r="E152" s="50"/>
    </row>
    <row r="153" spans="4:5" ht="12.75" customHeight="1" x14ac:dyDescent="0.2">
      <c r="D153" s="50">
        <v>16</v>
      </c>
      <c r="E153" s="50"/>
    </row>
    <row r="154" spans="4:5" ht="12.75" customHeight="1" x14ac:dyDescent="0.2">
      <c r="D154" s="50" t="s">
        <v>130</v>
      </c>
      <c r="E154" s="50"/>
    </row>
    <row r="155" spans="4:5" ht="12.75" customHeight="1" x14ac:dyDescent="0.2">
      <c r="D155" s="50" t="s">
        <v>131</v>
      </c>
      <c r="E155" s="50"/>
    </row>
  </sheetData>
  <sheetProtection algorithmName="SHA-512" hashValue="3gmASfeNQI2XI/baLh+S/h3HM2CcF39ROOxfXV37eSS9r12OEvFGk5XlyasRk0e4P0crx6zzePP96j2mTHhnYg==" saltValue="E1HjECtOk/SLOBK4Z4TqVw==" spinCount="100000" sheet="1" objects="1" scenarios="1"/>
  <dataConsolidate/>
  <mergeCells count="1">
    <mergeCell ref="I8:J8"/>
  </mergeCells>
  <phoneticPr fontId="0" type="noConversion"/>
  <dataValidations disablePrompts="1" count="3">
    <dataValidation type="list" allowBlank="1" showInputMessage="1" showErrorMessage="1" sqref="G112">
      <formula1>"AA,AB,AC,AD,AE,DA,DB,Dbuit,DC,Dcuit,DE,LA,LB,LC,LD,LE,LIOa,LIOb,1,2,3,4,5,6,7,8,9,10,11,12,13,14,15"</formula1>
    </dataValidation>
    <dataValidation type="list" allowBlank="1" showInputMessage="1" showErrorMessage="1" sqref="G11:G110">
      <formula1>$D$121:$D$155</formula1>
    </dataValidation>
    <dataValidation type="list" allowBlank="1" showInputMessage="1" showErrorMessage="1" sqref="F11:F111">
      <formula1>"vast,tijdelijk"</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55"/>
  <sheetViews>
    <sheetView zoomScale="85" zoomScaleNormal="85" workbookViewId="0">
      <pane ySplit="9" topLeftCell="A10" activePane="bottomLeft" state="frozen"/>
      <selection activeCell="N8" sqref="N8"/>
      <selection pane="bottomLeft" activeCell="B2" sqref="B2"/>
    </sheetView>
  </sheetViews>
  <sheetFormatPr defaultColWidth="9.140625" defaultRowHeight="12.75" customHeight="1" x14ac:dyDescent="0.2"/>
  <cols>
    <col min="1" max="1" width="3.7109375" style="35" customWidth="1"/>
    <col min="2" max="3" width="2.7109375" style="35" customWidth="1"/>
    <col min="4" max="5" width="30.7109375" style="51" customWidth="1"/>
    <col min="6" max="6" width="10.7109375" style="35" customWidth="1"/>
    <col min="7" max="10" width="10.7109375" style="51" customWidth="1"/>
    <col min="11" max="11" width="0.85546875" style="35" customWidth="1"/>
    <col min="12" max="14" width="12.7109375" style="51" hidden="1" customWidth="1"/>
    <col min="15" max="15" width="12.7109375" style="51" customWidth="1"/>
    <col min="16" max="16" width="1.7109375" style="35" customWidth="1"/>
    <col min="17" max="17" width="12.7109375" style="51" customWidth="1"/>
    <col min="18" max="18" width="12.7109375" style="35" customWidth="1"/>
    <col min="19" max="21" width="2.7109375" style="35" customWidth="1"/>
    <col min="22" max="23" width="13.85546875" style="35" bestFit="1" customWidth="1"/>
    <col min="24" max="16384" width="9.140625" style="35"/>
  </cols>
  <sheetData>
    <row r="2" spans="2:20" ht="12.75" customHeight="1" x14ac:dyDescent="0.2">
      <c r="B2" s="767" t="s">
        <v>106</v>
      </c>
      <c r="C2" s="90"/>
      <c r="D2" s="190"/>
      <c r="E2" s="190"/>
      <c r="F2" s="90"/>
      <c r="G2" s="190"/>
      <c r="H2" s="190"/>
      <c r="I2" s="190"/>
      <c r="J2" s="190"/>
      <c r="K2" s="90"/>
      <c r="L2" s="190"/>
      <c r="M2" s="190"/>
      <c r="N2" s="190"/>
      <c r="O2" s="190"/>
      <c r="P2" s="90"/>
      <c r="Q2" s="190"/>
      <c r="R2" s="90"/>
      <c r="S2" s="90"/>
      <c r="T2" s="92"/>
    </row>
    <row r="3" spans="2:20" ht="12.75" customHeight="1" x14ac:dyDescent="0.2">
      <c r="B3" s="93"/>
      <c r="C3" s="94"/>
      <c r="D3" s="116"/>
      <c r="E3" s="116"/>
      <c r="F3" s="94"/>
      <c r="G3" s="116"/>
      <c r="H3" s="116"/>
      <c r="I3" s="116"/>
      <c r="J3" s="116"/>
      <c r="K3" s="94"/>
      <c r="L3" s="116"/>
      <c r="M3" s="116"/>
      <c r="N3" s="116"/>
      <c r="O3" s="116"/>
      <c r="P3" s="94"/>
      <c r="Q3" s="116"/>
      <c r="R3" s="94"/>
      <c r="S3" s="94"/>
      <c r="T3" s="96"/>
    </row>
    <row r="4" spans="2:20" s="311" customFormat="1" ht="18" customHeight="1" x14ac:dyDescent="0.3">
      <c r="B4" s="280"/>
      <c r="C4" s="279" t="s">
        <v>199</v>
      </c>
      <c r="D4" s="309"/>
      <c r="E4" s="375" t="str">
        <f>tab!E2</f>
        <v>2017/18</v>
      </c>
      <c r="F4" s="279"/>
      <c r="G4" s="309"/>
      <c r="H4" s="309"/>
      <c r="I4" s="309"/>
      <c r="J4" s="309"/>
      <c r="K4" s="279"/>
      <c r="L4" s="279"/>
      <c r="M4" s="309"/>
      <c r="N4" s="309"/>
      <c r="O4" s="309"/>
      <c r="P4" s="279"/>
      <c r="Q4" s="309"/>
      <c r="R4" s="279"/>
      <c r="S4" s="279"/>
      <c r="T4" s="310"/>
    </row>
    <row r="5" spans="2:20" s="38" customFormat="1" ht="18" customHeight="1" x14ac:dyDescent="0.3">
      <c r="B5" s="197"/>
      <c r="C5" s="102" t="str">
        <f>geg!F10</f>
        <v>Voorbeeld SBO</v>
      </c>
      <c r="D5" s="198"/>
      <c r="E5" s="198"/>
      <c r="F5" s="299"/>
      <c r="G5" s="198"/>
      <c r="H5" s="198"/>
      <c r="I5" s="198"/>
      <c r="J5" s="198"/>
      <c r="K5" s="102"/>
      <c r="L5" s="102"/>
      <c r="M5" s="198"/>
      <c r="N5" s="198"/>
      <c r="O5" s="198"/>
      <c r="P5" s="102"/>
      <c r="Q5" s="198"/>
      <c r="R5" s="102"/>
      <c r="S5" s="102"/>
      <c r="T5" s="199"/>
    </row>
    <row r="6" spans="2:20" ht="12.75" customHeight="1" x14ac:dyDescent="0.2">
      <c r="B6" s="93"/>
      <c r="C6" s="94"/>
      <c r="D6" s="116"/>
      <c r="E6" s="116"/>
      <c r="F6" s="94"/>
      <c r="G6" s="116"/>
      <c r="H6" s="116"/>
      <c r="I6" s="116"/>
      <c r="J6" s="116"/>
      <c r="K6" s="94"/>
      <c r="L6" s="116"/>
      <c r="M6" s="116"/>
      <c r="N6" s="116"/>
      <c r="O6" s="116"/>
      <c r="P6" s="94"/>
      <c r="Q6" s="116"/>
      <c r="R6" s="94"/>
      <c r="S6" s="94"/>
      <c r="T6" s="96"/>
    </row>
    <row r="7" spans="2:20" s="178" customFormat="1" ht="12.75" customHeight="1" x14ac:dyDescent="0.2">
      <c r="B7" s="312"/>
      <c r="C7" s="187"/>
      <c r="D7" s="768" t="s">
        <v>170</v>
      </c>
      <c r="E7" s="768" t="s">
        <v>341</v>
      </c>
      <c r="F7" s="769" t="s">
        <v>173</v>
      </c>
      <c r="G7" s="769" t="s">
        <v>171</v>
      </c>
      <c r="H7" s="769" t="s">
        <v>111</v>
      </c>
      <c r="I7" s="769" t="s">
        <v>169</v>
      </c>
      <c r="J7" s="769" t="s">
        <v>342</v>
      </c>
      <c r="K7" s="769"/>
      <c r="L7" s="770" t="s">
        <v>169</v>
      </c>
      <c r="M7" s="768" t="s">
        <v>277</v>
      </c>
      <c r="N7" s="769" t="s">
        <v>183</v>
      </c>
      <c r="O7" s="769" t="s">
        <v>111</v>
      </c>
      <c r="P7" s="769"/>
      <c r="Q7" s="769" t="s">
        <v>182</v>
      </c>
      <c r="R7" s="769" t="s">
        <v>182</v>
      </c>
      <c r="S7" s="187"/>
      <c r="T7" s="313"/>
    </row>
    <row r="8" spans="2:20" s="178" customFormat="1" ht="12.75" customHeight="1" x14ac:dyDescent="0.2">
      <c r="B8" s="312"/>
      <c r="C8" s="187"/>
      <c r="D8" s="769"/>
      <c r="E8" s="769"/>
      <c r="F8" s="769"/>
      <c r="G8" s="769"/>
      <c r="H8" s="769"/>
      <c r="I8" s="934" t="s">
        <v>184</v>
      </c>
      <c r="J8" s="934"/>
      <c r="K8" s="769"/>
      <c r="L8" s="771">
        <f>tab!E5</f>
        <v>42948</v>
      </c>
      <c r="M8" s="771">
        <f>tab!E6</f>
        <v>43312</v>
      </c>
      <c r="N8" s="915">
        <f>M8-L8+1</f>
        <v>365</v>
      </c>
      <c r="O8" s="769" t="s">
        <v>172</v>
      </c>
      <c r="P8" s="769"/>
      <c r="Q8" s="769" t="s">
        <v>165</v>
      </c>
      <c r="R8" s="769" t="s">
        <v>177</v>
      </c>
      <c r="S8" s="187"/>
      <c r="T8" s="313"/>
    </row>
    <row r="9" spans="2:20" ht="12.75" customHeight="1" x14ac:dyDescent="0.2">
      <c r="B9" s="93"/>
      <c r="C9" s="94"/>
      <c r="D9" s="772"/>
      <c r="E9" s="772"/>
      <c r="F9" s="721"/>
      <c r="G9" s="772"/>
      <c r="H9" s="772"/>
      <c r="I9" s="772"/>
      <c r="J9" s="772"/>
      <c r="K9" s="721"/>
      <c r="L9" s="772"/>
      <c r="M9" s="772"/>
      <c r="N9" s="772"/>
      <c r="O9" s="772"/>
      <c r="P9" s="721"/>
      <c r="Q9" s="772"/>
      <c r="R9" s="721"/>
      <c r="S9" s="94"/>
      <c r="T9" s="96"/>
    </row>
    <row r="10" spans="2:20" ht="12.75" customHeight="1" x14ac:dyDescent="0.2">
      <c r="B10" s="93"/>
      <c r="C10" s="128"/>
      <c r="D10" s="210"/>
      <c r="E10" s="210"/>
      <c r="F10" s="129"/>
      <c r="G10" s="210"/>
      <c r="H10" s="210"/>
      <c r="I10" s="210"/>
      <c r="J10" s="210"/>
      <c r="K10" s="129"/>
      <c r="L10" s="210"/>
      <c r="M10" s="210"/>
      <c r="N10" s="210"/>
      <c r="O10" s="210"/>
      <c r="P10" s="129"/>
      <c r="Q10" s="210"/>
      <c r="R10" s="129"/>
      <c r="S10" s="211"/>
      <c r="T10" s="96"/>
    </row>
    <row r="11" spans="2:20" ht="12.75" customHeight="1" x14ac:dyDescent="0.2">
      <c r="B11" s="93"/>
      <c r="C11" s="133"/>
      <c r="D11" s="307" t="str">
        <f>IF('form t'!D11="","",'form t'!D11)</f>
        <v/>
      </c>
      <c r="E11" s="307" t="str">
        <f>IF('form t'!E11="","",'form t'!E11)</f>
        <v/>
      </c>
      <c r="F11" s="188" t="str">
        <f>IF('form t'!F11="","",'form t'!F11)</f>
        <v/>
      </c>
      <c r="G11" s="188" t="str">
        <f>IF('form t'!G11="","",'form t'!G11)</f>
        <v>LB</v>
      </c>
      <c r="H11" s="308">
        <f>IF('form t'!H11="","",'form t'!H11)</f>
        <v>1</v>
      </c>
      <c r="I11" s="314"/>
      <c r="J11" s="314"/>
      <c r="K11" s="146"/>
      <c r="L11" s="912">
        <f t="shared" ref="L11:L44" si="0">IF(I11=0,$L$8,I11)</f>
        <v>42948</v>
      </c>
      <c r="M11" s="912">
        <f t="shared" ref="M11:M44" si="1">IF(J11=0,$M$8,J11)</f>
        <v>43312</v>
      </c>
      <c r="N11" s="913">
        <f t="shared" ref="N11:N44" si="2">M11-L11+1</f>
        <v>365</v>
      </c>
      <c r="O11" s="914">
        <f>IF(H11="",0,(H11*N11/$N$8))</f>
        <v>1</v>
      </c>
      <c r="P11" s="146"/>
      <c r="Q11" s="773">
        <f>IF(O11=0,"",(VLOOKUP(G11,tab!$E$38:$F$80,2,FALSE))*O11)</f>
        <v>1</v>
      </c>
      <c r="R11" s="774">
        <f>IF(O11=0,"",(IF(Q11=0,0,Q11*geg!$G$52)))</f>
        <v>65500</v>
      </c>
      <c r="S11" s="212"/>
      <c r="T11" s="96"/>
    </row>
    <row r="12" spans="2:20" ht="12.75" customHeight="1" x14ac:dyDescent="0.2">
      <c r="B12" s="93"/>
      <c r="C12" s="133"/>
      <c r="D12" s="307" t="str">
        <f>IF('form t'!D12="","",'form t'!D12)</f>
        <v/>
      </c>
      <c r="E12" s="307" t="str">
        <f>IF('form t'!E12="","",'form t'!E12)</f>
        <v/>
      </c>
      <c r="F12" s="188" t="str">
        <f>IF('form t'!F12="","",'form t'!F12)</f>
        <v/>
      </c>
      <c r="G12" s="188" t="str">
        <f>IF('form t'!G12="","",'form t'!G12)</f>
        <v>LB</v>
      </c>
      <c r="H12" s="308">
        <f>IF('form t'!H12="","",'form t'!H12)</f>
        <v>1</v>
      </c>
      <c r="I12" s="314"/>
      <c r="J12" s="314"/>
      <c r="K12" s="138"/>
      <c r="L12" s="912">
        <f t="shared" si="0"/>
        <v>42948</v>
      </c>
      <c r="M12" s="912">
        <f t="shared" si="1"/>
        <v>43312</v>
      </c>
      <c r="N12" s="913">
        <f t="shared" si="2"/>
        <v>365</v>
      </c>
      <c r="O12" s="914">
        <f>IF(H12="",0,(H12*N12/$N$8))</f>
        <v>1</v>
      </c>
      <c r="P12" s="138"/>
      <c r="Q12" s="773">
        <f>IF(O12=0,"",(VLOOKUP(G12,tab!$E$38:$F$80,2,FALSE))*O12)</f>
        <v>1</v>
      </c>
      <c r="R12" s="774">
        <f>IF(O12=0,"",(IF(Q12=0,0,Q12*geg!$G$52)))</f>
        <v>65500</v>
      </c>
      <c r="S12" s="212"/>
      <c r="T12" s="96"/>
    </row>
    <row r="13" spans="2:20" ht="12.75" customHeight="1" x14ac:dyDescent="0.2">
      <c r="B13" s="93"/>
      <c r="C13" s="133"/>
      <c r="D13" s="307" t="str">
        <f>IF('form t'!D13="","",'form t'!D13)</f>
        <v/>
      </c>
      <c r="E13" s="307" t="str">
        <f>IF('form t'!E13="","",'form t'!E13)</f>
        <v/>
      </c>
      <c r="F13" s="188" t="str">
        <f>IF('form t'!F13="","",'form t'!F13)</f>
        <v/>
      </c>
      <c r="G13" s="188" t="str">
        <f>IF('form t'!G13="","",'form t'!G13)</f>
        <v/>
      </c>
      <c r="H13" s="308" t="str">
        <f>IF('form t'!H13="","",'form t'!H13)</f>
        <v/>
      </c>
      <c r="I13" s="314"/>
      <c r="J13" s="314"/>
      <c r="K13" s="138"/>
      <c r="L13" s="912">
        <f t="shared" si="0"/>
        <v>42948</v>
      </c>
      <c r="M13" s="912">
        <f t="shared" si="1"/>
        <v>43312</v>
      </c>
      <c r="N13" s="913">
        <f t="shared" si="2"/>
        <v>365</v>
      </c>
      <c r="O13" s="914">
        <f t="shared" ref="O13:O75" si="3">IF(H13="",0,(H13*N13/$N$8))</f>
        <v>0</v>
      </c>
      <c r="P13" s="138"/>
      <c r="Q13" s="773" t="str">
        <f>IF(O13=0,"",(VLOOKUP(G13,tab!$E$38:$F$80,2,FALSE))*O13)</f>
        <v/>
      </c>
      <c r="R13" s="774" t="str">
        <f>IF(O13=0,"",(IF(Q13=0,0,Q13*geg!$G$52)))</f>
        <v/>
      </c>
      <c r="S13" s="212"/>
      <c r="T13" s="96"/>
    </row>
    <row r="14" spans="2:20" ht="12.75" customHeight="1" x14ac:dyDescent="0.2">
      <c r="B14" s="93"/>
      <c r="C14" s="133"/>
      <c r="D14" s="307" t="str">
        <f>IF('form t'!D14="","",'form t'!D14)</f>
        <v/>
      </c>
      <c r="E14" s="307" t="str">
        <f>IF('form t'!E14="","",'form t'!E14)</f>
        <v/>
      </c>
      <c r="F14" s="188" t="str">
        <f>IF('form t'!F14="","",'form t'!F14)</f>
        <v/>
      </c>
      <c r="G14" s="188" t="str">
        <f>IF('form t'!G14="","",'form t'!G14)</f>
        <v/>
      </c>
      <c r="H14" s="308" t="str">
        <f>IF('form t'!H14="","",'form t'!H14)</f>
        <v/>
      </c>
      <c r="I14" s="314"/>
      <c r="J14" s="314"/>
      <c r="K14" s="138"/>
      <c r="L14" s="912">
        <f t="shared" si="0"/>
        <v>42948</v>
      </c>
      <c r="M14" s="912">
        <f t="shared" si="1"/>
        <v>43312</v>
      </c>
      <c r="N14" s="913">
        <f t="shared" si="2"/>
        <v>365</v>
      </c>
      <c r="O14" s="914">
        <f t="shared" si="3"/>
        <v>0</v>
      </c>
      <c r="P14" s="138"/>
      <c r="Q14" s="773" t="str">
        <f>IF(O14=0,"",(VLOOKUP(G14,tab!$E$38:$F$80,2,FALSE))*O14)</f>
        <v/>
      </c>
      <c r="R14" s="774" t="str">
        <f>IF(O14=0,"",(IF(Q14=0,0,Q14*geg!$G$52)))</f>
        <v/>
      </c>
      <c r="S14" s="212"/>
      <c r="T14" s="96"/>
    </row>
    <row r="15" spans="2:20" ht="12.75" customHeight="1" x14ac:dyDescent="0.2">
      <c r="B15" s="93"/>
      <c r="C15" s="133"/>
      <c r="D15" s="307" t="str">
        <f>IF('form t'!D15="","",'form t'!D15)</f>
        <v/>
      </c>
      <c r="E15" s="307" t="str">
        <f>IF('form t'!E15="","",'form t'!E15)</f>
        <v/>
      </c>
      <c r="F15" s="188" t="str">
        <f>IF('form t'!F15="","",'form t'!F15)</f>
        <v/>
      </c>
      <c r="G15" s="188" t="str">
        <f>IF('form t'!G15="","",'form t'!G15)</f>
        <v/>
      </c>
      <c r="H15" s="308" t="str">
        <f>IF('form t'!H15="","",'form t'!H15)</f>
        <v/>
      </c>
      <c r="I15" s="314"/>
      <c r="J15" s="314"/>
      <c r="K15" s="138"/>
      <c r="L15" s="912">
        <f t="shared" si="0"/>
        <v>42948</v>
      </c>
      <c r="M15" s="912">
        <f t="shared" si="1"/>
        <v>43312</v>
      </c>
      <c r="N15" s="913">
        <f t="shared" si="2"/>
        <v>365</v>
      </c>
      <c r="O15" s="914">
        <f t="shared" si="3"/>
        <v>0</v>
      </c>
      <c r="P15" s="138"/>
      <c r="Q15" s="773" t="str">
        <f>IF(O15=0,"",(VLOOKUP(G15,tab!$E$38:$F$80,2,FALSE))*O15)</f>
        <v/>
      </c>
      <c r="R15" s="774" t="str">
        <f>IF(O15=0,"",(IF(Q15=0,0,Q15*geg!$G$52)))</f>
        <v/>
      </c>
      <c r="S15" s="212"/>
      <c r="T15" s="96"/>
    </row>
    <row r="16" spans="2:20" ht="12.75" customHeight="1" x14ac:dyDescent="0.2">
      <c r="B16" s="93"/>
      <c r="C16" s="133"/>
      <c r="D16" s="307" t="str">
        <f>IF('form t'!D16="","",'form t'!D16)</f>
        <v/>
      </c>
      <c r="E16" s="307" t="str">
        <f>IF('form t'!E16="","",'form t'!E16)</f>
        <v/>
      </c>
      <c r="F16" s="188" t="str">
        <f>IF('form t'!F16="","",'form t'!F16)</f>
        <v/>
      </c>
      <c r="G16" s="188" t="str">
        <f>IF('form t'!G16="","",'form t'!G16)</f>
        <v/>
      </c>
      <c r="H16" s="308" t="str">
        <f>IF('form t'!H16="","",'form t'!H16)</f>
        <v/>
      </c>
      <c r="I16" s="314"/>
      <c r="J16" s="314"/>
      <c r="K16" s="138"/>
      <c r="L16" s="912">
        <f t="shared" si="0"/>
        <v>42948</v>
      </c>
      <c r="M16" s="912">
        <f t="shared" si="1"/>
        <v>43312</v>
      </c>
      <c r="N16" s="913">
        <f t="shared" si="2"/>
        <v>365</v>
      </c>
      <c r="O16" s="914">
        <f t="shared" si="3"/>
        <v>0</v>
      </c>
      <c r="P16" s="138"/>
      <c r="Q16" s="773" t="str">
        <f>IF(O16=0,"",(VLOOKUP(G16,tab!$E$38:$F$80,2,FALSE))*O16)</f>
        <v/>
      </c>
      <c r="R16" s="774" t="str">
        <f>IF(O16=0,"",(IF(Q16=0,0,Q16*geg!$G$52)))</f>
        <v/>
      </c>
      <c r="S16" s="212"/>
      <c r="T16" s="96"/>
    </row>
    <row r="17" spans="2:20" ht="12.75" customHeight="1" x14ac:dyDescent="0.2">
      <c r="B17" s="93"/>
      <c r="C17" s="133"/>
      <c r="D17" s="307" t="str">
        <f>IF('form t'!D17="","",'form t'!D17)</f>
        <v/>
      </c>
      <c r="E17" s="307" t="str">
        <f>IF('form t'!E17="","",'form t'!E17)</f>
        <v/>
      </c>
      <c r="F17" s="188" t="str">
        <f>IF('form t'!F17="","",'form t'!F17)</f>
        <v/>
      </c>
      <c r="G17" s="188" t="str">
        <f>IF('form t'!G17="","",'form t'!G17)</f>
        <v/>
      </c>
      <c r="H17" s="308" t="str">
        <f>IF('form t'!H17="","",'form t'!H17)</f>
        <v/>
      </c>
      <c r="I17" s="314"/>
      <c r="J17" s="314"/>
      <c r="K17" s="138"/>
      <c r="L17" s="912">
        <f t="shared" si="0"/>
        <v>42948</v>
      </c>
      <c r="M17" s="912">
        <f t="shared" si="1"/>
        <v>43312</v>
      </c>
      <c r="N17" s="913">
        <f t="shared" si="2"/>
        <v>365</v>
      </c>
      <c r="O17" s="914">
        <f t="shared" si="3"/>
        <v>0</v>
      </c>
      <c r="P17" s="138"/>
      <c r="Q17" s="773" t="str">
        <f>IF(O17=0,"",(VLOOKUP(G17,tab!$E$38:$F$80,2,FALSE))*O17)</f>
        <v/>
      </c>
      <c r="R17" s="774" t="str">
        <f>IF(O17=0,"",(IF(Q17=0,0,Q17*geg!$G$52)))</f>
        <v/>
      </c>
      <c r="S17" s="212"/>
      <c r="T17" s="96"/>
    </row>
    <row r="18" spans="2:20" ht="12.75" customHeight="1" x14ac:dyDescent="0.2">
      <c r="B18" s="93"/>
      <c r="C18" s="133"/>
      <c r="D18" s="307" t="str">
        <f>IF('form t'!D18="","",'form t'!D18)</f>
        <v/>
      </c>
      <c r="E18" s="307" t="str">
        <f>IF('form t'!E18="","",'form t'!E18)</f>
        <v/>
      </c>
      <c r="F18" s="188" t="str">
        <f>IF('form t'!F18="","",'form t'!F18)</f>
        <v/>
      </c>
      <c r="G18" s="188" t="str">
        <f>IF('form t'!G18="","",'form t'!G18)</f>
        <v/>
      </c>
      <c r="H18" s="308" t="str">
        <f>IF('form t'!H18="","",'form t'!H18)</f>
        <v/>
      </c>
      <c r="I18" s="314"/>
      <c r="J18" s="314"/>
      <c r="K18" s="138"/>
      <c r="L18" s="912">
        <f t="shared" si="0"/>
        <v>42948</v>
      </c>
      <c r="M18" s="912">
        <f t="shared" si="1"/>
        <v>43312</v>
      </c>
      <c r="N18" s="913">
        <f t="shared" si="2"/>
        <v>365</v>
      </c>
      <c r="O18" s="914">
        <f t="shared" si="3"/>
        <v>0</v>
      </c>
      <c r="P18" s="138"/>
      <c r="Q18" s="773" t="str">
        <f>IF(O18=0,"",(VLOOKUP(G18,tab!$E$38:$F$80,2,FALSE))*O18)</f>
        <v/>
      </c>
      <c r="R18" s="774" t="str">
        <f>IF(O18=0,"",(IF(Q18=0,0,Q18*geg!$G$52)))</f>
        <v/>
      </c>
      <c r="S18" s="212"/>
      <c r="T18" s="96"/>
    </row>
    <row r="19" spans="2:20" ht="12.75" customHeight="1" x14ac:dyDescent="0.2">
      <c r="B19" s="93"/>
      <c r="C19" s="133"/>
      <c r="D19" s="307" t="str">
        <f>IF('form t'!D19="","",'form t'!D19)</f>
        <v/>
      </c>
      <c r="E19" s="307" t="str">
        <f>IF('form t'!E19="","",'form t'!E19)</f>
        <v/>
      </c>
      <c r="F19" s="188" t="str">
        <f>IF('form t'!F19="","",'form t'!F19)</f>
        <v/>
      </c>
      <c r="G19" s="188" t="str">
        <f>IF('form t'!G19="","",'form t'!G19)</f>
        <v/>
      </c>
      <c r="H19" s="308" t="str">
        <f>IF('form t'!H19="","",'form t'!H19)</f>
        <v/>
      </c>
      <c r="I19" s="314"/>
      <c r="J19" s="314"/>
      <c r="K19" s="138"/>
      <c r="L19" s="912">
        <f t="shared" si="0"/>
        <v>42948</v>
      </c>
      <c r="M19" s="912">
        <f t="shared" si="1"/>
        <v>43312</v>
      </c>
      <c r="N19" s="913">
        <f t="shared" si="2"/>
        <v>365</v>
      </c>
      <c r="O19" s="914">
        <f t="shared" si="3"/>
        <v>0</v>
      </c>
      <c r="P19" s="138"/>
      <c r="Q19" s="773" t="str">
        <f>IF(O19=0,"",(VLOOKUP(G19,tab!$E$38:$F$80,2,FALSE))*O19)</f>
        <v/>
      </c>
      <c r="R19" s="774" t="str">
        <f>IF(O19=0,"",(IF(Q19=0,0,Q19*geg!$G$52)))</f>
        <v/>
      </c>
      <c r="S19" s="212"/>
      <c r="T19" s="96"/>
    </row>
    <row r="20" spans="2:20" ht="12.75" customHeight="1" x14ac:dyDescent="0.2">
      <c r="B20" s="93"/>
      <c r="C20" s="133"/>
      <c r="D20" s="307" t="str">
        <f>IF('form t'!D20="","",'form t'!D20)</f>
        <v/>
      </c>
      <c r="E20" s="307" t="str">
        <f>IF('form t'!E20="","",'form t'!E20)</f>
        <v/>
      </c>
      <c r="F20" s="188" t="str">
        <f>IF('form t'!F20="","",'form t'!F20)</f>
        <v/>
      </c>
      <c r="G20" s="188" t="str">
        <f>IF('form t'!G20="","",'form t'!G20)</f>
        <v/>
      </c>
      <c r="H20" s="308" t="str">
        <f>IF('form t'!H20="","",'form t'!H20)</f>
        <v/>
      </c>
      <c r="I20" s="314"/>
      <c r="J20" s="314"/>
      <c r="K20" s="138"/>
      <c r="L20" s="912">
        <f t="shared" si="0"/>
        <v>42948</v>
      </c>
      <c r="M20" s="912">
        <f t="shared" si="1"/>
        <v>43312</v>
      </c>
      <c r="N20" s="913">
        <f t="shared" si="2"/>
        <v>365</v>
      </c>
      <c r="O20" s="914">
        <f t="shared" si="3"/>
        <v>0</v>
      </c>
      <c r="P20" s="138"/>
      <c r="Q20" s="773" t="str">
        <f>IF(O20=0,"",(VLOOKUP(G20,tab!$E$38:$F$80,2,FALSE))*O20)</f>
        <v/>
      </c>
      <c r="R20" s="774" t="str">
        <f>IF(O20=0,"",(IF(Q20=0,0,Q20*geg!$G$52)))</f>
        <v/>
      </c>
      <c r="S20" s="212"/>
      <c r="T20" s="96"/>
    </row>
    <row r="21" spans="2:20" ht="12.75" customHeight="1" x14ac:dyDescent="0.2">
      <c r="B21" s="93"/>
      <c r="C21" s="133"/>
      <c r="D21" s="307" t="str">
        <f>IF('form t'!D21="","",'form t'!D21)</f>
        <v/>
      </c>
      <c r="E21" s="307" t="str">
        <f>IF('form t'!E21="","",'form t'!E21)</f>
        <v/>
      </c>
      <c r="F21" s="188" t="str">
        <f>IF('form t'!F21="","",'form t'!F21)</f>
        <v/>
      </c>
      <c r="G21" s="188" t="str">
        <f>IF('form t'!G21="","",'form t'!G21)</f>
        <v/>
      </c>
      <c r="H21" s="308" t="str">
        <f>IF('form t'!H21="","",'form t'!H21)</f>
        <v/>
      </c>
      <c r="I21" s="314"/>
      <c r="J21" s="314"/>
      <c r="K21" s="138"/>
      <c r="L21" s="912">
        <f t="shared" si="0"/>
        <v>42948</v>
      </c>
      <c r="M21" s="912">
        <f t="shared" si="1"/>
        <v>43312</v>
      </c>
      <c r="N21" s="913">
        <f t="shared" si="2"/>
        <v>365</v>
      </c>
      <c r="O21" s="914">
        <f t="shared" si="3"/>
        <v>0</v>
      </c>
      <c r="P21" s="138"/>
      <c r="Q21" s="773" t="str">
        <f>IF(O21=0,"",(VLOOKUP(G21,tab!$E$38:$F$80,2,FALSE))*O21)</f>
        <v/>
      </c>
      <c r="R21" s="774" t="str">
        <f>IF(O21=0,"",(IF(Q21=0,0,Q21*geg!$G$52)))</f>
        <v/>
      </c>
      <c r="S21" s="212"/>
      <c r="T21" s="96"/>
    </row>
    <row r="22" spans="2:20" ht="12.75" customHeight="1" x14ac:dyDescent="0.2">
      <c r="B22" s="93"/>
      <c r="C22" s="133"/>
      <c r="D22" s="307" t="str">
        <f>IF('form t'!D22="","",'form t'!D22)</f>
        <v/>
      </c>
      <c r="E22" s="307" t="str">
        <f>IF('form t'!E22="","",'form t'!E22)</f>
        <v/>
      </c>
      <c r="F22" s="188" t="str">
        <f>IF('form t'!F22="","",'form t'!F22)</f>
        <v/>
      </c>
      <c r="G22" s="188" t="str">
        <f>IF('form t'!G22="","",'form t'!G22)</f>
        <v/>
      </c>
      <c r="H22" s="308" t="str">
        <f>IF('form t'!H22="","",'form t'!H22)</f>
        <v/>
      </c>
      <c r="I22" s="314"/>
      <c r="J22" s="314"/>
      <c r="K22" s="138"/>
      <c r="L22" s="912">
        <f t="shared" si="0"/>
        <v>42948</v>
      </c>
      <c r="M22" s="912">
        <f t="shared" si="1"/>
        <v>43312</v>
      </c>
      <c r="N22" s="913">
        <f t="shared" si="2"/>
        <v>365</v>
      </c>
      <c r="O22" s="914">
        <f t="shared" si="3"/>
        <v>0</v>
      </c>
      <c r="P22" s="138"/>
      <c r="Q22" s="773" t="str">
        <f>IF(O22=0,"",(VLOOKUP(G22,tab!$E$38:$F$80,2,FALSE))*O22)</f>
        <v/>
      </c>
      <c r="R22" s="774" t="str">
        <f>IF(O22=0,"",(IF(Q22=0,0,Q22*geg!$G$52)))</f>
        <v/>
      </c>
      <c r="S22" s="212"/>
      <c r="T22" s="96"/>
    </row>
    <row r="23" spans="2:20" ht="12.75" customHeight="1" x14ac:dyDescent="0.2">
      <c r="B23" s="93"/>
      <c r="C23" s="133"/>
      <c r="D23" s="307" t="str">
        <f>IF('form t'!D23="","",'form t'!D23)</f>
        <v/>
      </c>
      <c r="E23" s="307" t="str">
        <f>IF('form t'!E23="","",'form t'!E23)</f>
        <v/>
      </c>
      <c r="F23" s="188" t="str">
        <f>IF('form t'!F23="","",'form t'!F23)</f>
        <v/>
      </c>
      <c r="G23" s="188" t="str">
        <f>IF('form t'!G23="","",'form t'!G23)</f>
        <v/>
      </c>
      <c r="H23" s="308" t="str">
        <f>IF('form t'!H23="","",'form t'!H23)</f>
        <v/>
      </c>
      <c r="I23" s="314"/>
      <c r="J23" s="314"/>
      <c r="K23" s="138"/>
      <c r="L23" s="912">
        <f t="shared" si="0"/>
        <v>42948</v>
      </c>
      <c r="M23" s="912">
        <f t="shared" si="1"/>
        <v>43312</v>
      </c>
      <c r="N23" s="913">
        <f t="shared" si="2"/>
        <v>365</v>
      </c>
      <c r="O23" s="914">
        <f t="shared" si="3"/>
        <v>0</v>
      </c>
      <c r="P23" s="138"/>
      <c r="Q23" s="773" t="str">
        <f>IF(O23=0,"",(VLOOKUP(G23,tab!$E$38:$F$80,2,FALSE))*O23)</f>
        <v/>
      </c>
      <c r="R23" s="774" t="str">
        <f>IF(O23=0,"",(IF(Q23=0,0,Q23*geg!$G$52)))</f>
        <v/>
      </c>
      <c r="S23" s="212"/>
      <c r="T23" s="96"/>
    </row>
    <row r="24" spans="2:20" ht="12.75" customHeight="1" x14ac:dyDescent="0.2">
      <c r="B24" s="93"/>
      <c r="C24" s="133"/>
      <c r="D24" s="307" t="str">
        <f>IF('form t'!D24="","",'form t'!D24)</f>
        <v/>
      </c>
      <c r="E24" s="307" t="str">
        <f>IF('form t'!E24="","",'form t'!E24)</f>
        <v/>
      </c>
      <c r="F24" s="188" t="str">
        <f>IF('form t'!F24="","",'form t'!F24)</f>
        <v/>
      </c>
      <c r="G24" s="188" t="str">
        <f>IF('form t'!G24="","",'form t'!G24)</f>
        <v/>
      </c>
      <c r="H24" s="308" t="str">
        <f>IF('form t'!H24="","",'form t'!H24)</f>
        <v/>
      </c>
      <c r="I24" s="314"/>
      <c r="J24" s="314"/>
      <c r="K24" s="138"/>
      <c r="L24" s="912">
        <f t="shared" si="0"/>
        <v>42948</v>
      </c>
      <c r="M24" s="912">
        <f t="shared" si="1"/>
        <v>43312</v>
      </c>
      <c r="N24" s="913">
        <f t="shared" si="2"/>
        <v>365</v>
      </c>
      <c r="O24" s="914">
        <f t="shared" si="3"/>
        <v>0</v>
      </c>
      <c r="P24" s="138"/>
      <c r="Q24" s="773" t="str">
        <f>IF(O24=0,"",(VLOOKUP(G24,tab!$E$38:$F$80,2,FALSE))*O24)</f>
        <v/>
      </c>
      <c r="R24" s="774" t="str">
        <f>IF(O24=0,"",(IF(Q24=0,0,Q24*geg!$G$52)))</f>
        <v/>
      </c>
      <c r="S24" s="212"/>
      <c r="T24" s="96"/>
    </row>
    <row r="25" spans="2:20" ht="12.75" customHeight="1" x14ac:dyDescent="0.2">
      <c r="B25" s="93"/>
      <c r="C25" s="133"/>
      <c r="D25" s="307" t="str">
        <f>IF('form t'!D25="","",'form t'!D25)</f>
        <v/>
      </c>
      <c r="E25" s="307" t="str">
        <f>IF('form t'!E25="","",'form t'!E25)</f>
        <v/>
      </c>
      <c r="F25" s="188" t="str">
        <f>IF('form t'!F25="","",'form t'!F25)</f>
        <v/>
      </c>
      <c r="G25" s="188" t="str">
        <f>IF('form t'!G25="","",'form t'!G25)</f>
        <v/>
      </c>
      <c r="H25" s="308" t="str">
        <f>IF('form t'!H25="","",'form t'!H25)</f>
        <v/>
      </c>
      <c r="I25" s="314"/>
      <c r="J25" s="314"/>
      <c r="K25" s="138"/>
      <c r="L25" s="912">
        <f t="shared" si="0"/>
        <v>42948</v>
      </c>
      <c r="M25" s="912">
        <f t="shared" si="1"/>
        <v>43312</v>
      </c>
      <c r="N25" s="913">
        <f t="shared" si="2"/>
        <v>365</v>
      </c>
      <c r="O25" s="914">
        <f t="shared" si="3"/>
        <v>0</v>
      </c>
      <c r="P25" s="138"/>
      <c r="Q25" s="773" t="str">
        <f>IF(O25=0,"",(VLOOKUP(G25,tab!$E$38:$F$80,2,FALSE))*O25)</f>
        <v/>
      </c>
      <c r="R25" s="774" t="str">
        <f>IF(O25=0,"",(IF(Q25=0,0,Q25*geg!$G$52)))</f>
        <v/>
      </c>
      <c r="S25" s="212"/>
      <c r="T25" s="96"/>
    </row>
    <row r="26" spans="2:20" ht="12.75" customHeight="1" x14ac:dyDescent="0.2">
      <c r="B26" s="93"/>
      <c r="C26" s="133"/>
      <c r="D26" s="307" t="str">
        <f>IF('form t'!D26="","",'form t'!D26)</f>
        <v/>
      </c>
      <c r="E26" s="307" t="str">
        <f>IF('form t'!E26="","",'form t'!E26)</f>
        <v/>
      </c>
      <c r="F26" s="188" t="str">
        <f>IF('form t'!F26="","",'form t'!F26)</f>
        <v/>
      </c>
      <c r="G26" s="188" t="str">
        <f>IF('form t'!G26="","",'form t'!G26)</f>
        <v/>
      </c>
      <c r="H26" s="308" t="str">
        <f>IF('form t'!H26="","",'form t'!H26)</f>
        <v/>
      </c>
      <c r="I26" s="314"/>
      <c r="J26" s="314"/>
      <c r="K26" s="138"/>
      <c r="L26" s="912">
        <f t="shared" si="0"/>
        <v>42948</v>
      </c>
      <c r="M26" s="912">
        <f t="shared" si="1"/>
        <v>43312</v>
      </c>
      <c r="N26" s="913">
        <f t="shared" si="2"/>
        <v>365</v>
      </c>
      <c r="O26" s="914">
        <f t="shared" si="3"/>
        <v>0</v>
      </c>
      <c r="P26" s="138"/>
      <c r="Q26" s="773" t="str">
        <f>IF(O26=0,"",(VLOOKUP(G26,tab!$E$38:$F$80,2,FALSE))*O26)</f>
        <v/>
      </c>
      <c r="R26" s="774" t="str">
        <f>IF(O26=0,"",(IF(Q26=0,0,Q26*geg!$G$52)))</f>
        <v/>
      </c>
      <c r="S26" s="212"/>
      <c r="T26" s="96"/>
    </row>
    <row r="27" spans="2:20" ht="12.75" customHeight="1" x14ac:dyDescent="0.2">
      <c r="B27" s="93"/>
      <c r="C27" s="133"/>
      <c r="D27" s="307" t="str">
        <f>IF('form t'!D27="","",'form t'!D27)</f>
        <v/>
      </c>
      <c r="E27" s="307" t="str">
        <f>IF('form t'!E27="","",'form t'!E27)</f>
        <v/>
      </c>
      <c r="F27" s="188" t="str">
        <f>IF('form t'!F27="","",'form t'!F27)</f>
        <v/>
      </c>
      <c r="G27" s="188" t="str">
        <f>IF('form t'!G27="","",'form t'!G27)</f>
        <v/>
      </c>
      <c r="H27" s="308" t="str">
        <f>IF('form t'!H27="","",'form t'!H27)</f>
        <v/>
      </c>
      <c r="I27" s="314"/>
      <c r="J27" s="314"/>
      <c r="K27" s="138"/>
      <c r="L27" s="912">
        <f t="shared" si="0"/>
        <v>42948</v>
      </c>
      <c r="M27" s="912">
        <f t="shared" si="1"/>
        <v>43312</v>
      </c>
      <c r="N27" s="913">
        <f t="shared" si="2"/>
        <v>365</v>
      </c>
      <c r="O27" s="914">
        <f t="shared" si="3"/>
        <v>0</v>
      </c>
      <c r="P27" s="138"/>
      <c r="Q27" s="773" t="str">
        <f>IF(O27=0,"",(VLOOKUP(G27,tab!$E$38:$F$80,2,FALSE))*O27)</f>
        <v/>
      </c>
      <c r="R27" s="774" t="str">
        <f>IF(O27=0,"",(IF(Q27=0,0,Q27*geg!$G$52)))</f>
        <v/>
      </c>
      <c r="S27" s="212"/>
      <c r="T27" s="96"/>
    </row>
    <row r="28" spans="2:20" ht="12.75" customHeight="1" x14ac:dyDescent="0.2">
      <c r="B28" s="93"/>
      <c r="C28" s="133"/>
      <c r="D28" s="307" t="str">
        <f>IF('form t'!D28="","",'form t'!D28)</f>
        <v/>
      </c>
      <c r="E28" s="307" t="str">
        <f>IF('form t'!E28="","",'form t'!E28)</f>
        <v/>
      </c>
      <c r="F28" s="188" t="str">
        <f>IF('form t'!F28="","",'form t'!F28)</f>
        <v/>
      </c>
      <c r="G28" s="188" t="str">
        <f>IF('form t'!G28="","",'form t'!G28)</f>
        <v/>
      </c>
      <c r="H28" s="308" t="str">
        <f>IF('form t'!H28="","",'form t'!H28)</f>
        <v/>
      </c>
      <c r="I28" s="314"/>
      <c r="J28" s="314"/>
      <c r="K28" s="138"/>
      <c r="L28" s="912">
        <f t="shared" si="0"/>
        <v>42948</v>
      </c>
      <c r="M28" s="912">
        <f t="shared" si="1"/>
        <v>43312</v>
      </c>
      <c r="N28" s="913">
        <f t="shared" si="2"/>
        <v>365</v>
      </c>
      <c r="O28" s="914">
        <f t="shared" si="3"/>
        <v>0</v>
      </c>
      <c r="P28" s="138"/>
      <c r="Q28" s="773" t="str">
        <f>IF(O28=0,"",(VLOOKUP(G28,tab!$E$38:$F$80,2,FALSE))*O28)</f>
        <v/>
      </c>
      <c r="R28" s="774" t="str">
        <f>IF(O28=0,"",(IF(Q28=0,0,Q28*geg!$G$52)))</f>
        <v/>
      </c>
      <c r="S28" s="212"/>
      <c r="T28" s="96"/>
    </row>
    <row r="29" spans="2:20" ht="12.75" customHeight="1" x14ac:dyDescent="0.2">
      <c r="B29" s="93"/>
      <c r="C29" s="133"/>
      <c r="D29" s="307" t="str">
        <f>IF('form t'!D29="","",'form t'!D29)</f>
        <v/>
      </c>
      <c r="E29" s="307" t="str">
        <f>IF('form t'!E29="","",'form t'!E29)</f>
        <v/>
      </c>
      <c r="F29" s="188" t="str">
        <f>IF('form t'!F29="","",'form t'!F29)</f>
        <v/>
      </c>
      <c r="G29" s="188" t="str">
        <f>IF('form t'!G29="","",'form t'!G29)</f>
        <v/>
      </c>
      <c r="H29" s="308" t="str">
        <f>IF('form t'!H29="","",'form t'!H29)</f>
        <v/>
      </c>
      <c r="I29" s="314"/>
      <c r="J29" s="314"/>
      <c r="K29" s="138"/>
      <c r="L29" s="912">
        <f t="shared" si="0"/>
        <v>42948</v>
      </c>
      <c r="M29" s="912">
        <f t="shared" si="1"/>
        <v>43312</v>
      </c>
      <c r="N29" s="913">
        <f t="shared" si="2"/>
        <v>365</v>
      </c>
      <c r="O29" s="914">
        <f t="shared" si="3"/>
        <v>0</v>
      </c>
      <c r="P29" s="138"/>
      <c r="Q29" s="773" t="str">
        <f>IF(O29=0,"",(VLOOKUP(G29,tab!$E$38:$F$80,2,FALSE))*O29)</f>
        <v/>
      </c>
      <c r="R29" s="774" t="str">
        <f>IF(O29=0,"",(IF(Q29=0,0,Q29*geg!$G$52)))</f>
        <v/>
      </c>
      <c r="S29" s="212"/>
      <c r="T29" s="96"/>
    </row>
    <row r="30" spans="2:20" ht="12.75" customHeight="1" x14ac:dyDescent="0.2">
      <c r="B30" s="93"/>
      <c r="C30" s="133"/>
      <c r="D30" s="307" t="str">
        <f>IF('form t'!D30="","",'form t'!D30)</f>
        <v/>
      </c>
      <c r="E30" s="307" t="str">
        <f>IF('form t'!E30="","",'form t'!E30)</f>
        <v/>
      </c>
      <c r="F30" s="188" t="str">
        <f>IF('form t'!F30="","",'form t'!F30)</f>
        <v/>
      </c>
      <c r="G30" s="188" t="str">
        <f>IF('form t'!G30="","",'form t'!G30)</f>
        <v/>
      </c>
      <c r="H30" s="308" t="str">
        <f>IF('form t'!H30="","",'form t'!H30)</f>
        <v/>
      </c>
      <c r="I30" s="314"/>
      <c r="J30" s="314"/>
      <c r="K30" s="138"/>
      <c r="L30" s="912">
        <f t="shared" si="0"/>
        <v>42948</v>
      </c>
      <c r="M30" s="912">
        <f t="shared" si="1"/>
        <v>43312</v>
      </c>
      <c r="N30" s="913">
        <f t="shared" si="2"/>
        <v>365</v>
      </c>
      <c r="O30" s="914">
        <f t="shared" si="3"/>
        <v>0</v>
      </c>
      <c r="P30" s="138"/>
      <c r="Q30" s="773" t="str">
        <f>IF(O30=0,"",(VLOOKUP(G30,tab!$E$38:$F$80,2,FALSE))*O30)</f>
        <v/>
      </c>
      <c r="R30" s="774" t="str">
        <f>IF(O30=0,"",(IF(Q30=0,0,Q30*geg!$G$52)))</f>
        <v/>
      </c>
      <c r="S30" s="212"/>
      <c r="T30" s="96"/>
    </row>
    <row r="31" spans="2:20" ht="12.75" customHeight="1" x14ac:dyDescent="0.2">
      <c r="B31" s="93"/>
      <c r="C31" s="133"/>
      <c r="D31" s="307" t="str">
        <f>IF('form t'!D31="","",'form t'!D31)</f>
        <v/>
      </c>
      <c r="E31" s="307" t="str">
        <f>IF('form t'!E31="","",'form t'!E31)</f>
        <v/>
      </c>
      <c r="F31" s="188" t="str">
        <f>IF('form t'!F31="","",'form t'!F31)</f>
        <v/>
      </c>
      <c r="G31" s="188" t="str">
        <f>IF('form t'!G31="","",'form t'!G31)</f>
        <v/>
      </c>
      <c r="H31" s="308" t="str">
        <f>IF('form t'!H31="","",'form t'!H31)</f>
        <v/>
      </c>
      <c r="I31" s="314"/>
      <c r="J31" s="314"/>
      <c r="K31" s="138"/>
      <c r="L31" s="912">
        <f t="shared" si="0"/>
        <v>42948</v>
      </c>
      <c r="M31" s="912">
        <f t="shared" si="1"/>
        <v>43312</v>
      </c>
      <c r="N31" s="913">
        <f t="shared" si="2"/>
        <v>365</v>
      </c>
      <c r="O31" s="914">
        <f t="shared" si="3"/>
        <v>0</v>
      </c>
      <c r="P31" s="138"/>
      <c r="Q31" s="773" t="str">
        <f>IF(O31=0,"",(VLOOKUP(G31,tab!$E$38:$F$80,2,FALSE))*O31)</f>
        <v/>
      </c>
      <c r="R31" s="774" t="str">
        <f>IF(O31=0,"",(IF(Q31=0,0,Q31*geg!$G$52)))</f>
        <v/>
      </c>
      <c r="S31" s="212"/>
      <c r="T31" s="96"/>
    </row>
    <row r="32" spans="2:20" ht="12.75" customHeight="1" x14ac:dyDescent="0.2">
      <c r="B32" s="93"/>
      <c r="C32" s="133"/>
      <c r="D32" s="307" t="str">
        <f>IF('form t'!D32="","",'form t'!D32)</f>
        <v/>
      </c>
      <c r="E32" s="307" t="str">
        <f>IF('form t'!E32="","",'form t'!E32)</f>
        <v/>
      </c>
      <c r="F32" s="188" t="str">
        <f>IF('form t'!F32="","",'form t'!F32)</f>
        <v/>
      </c>
      <c r="G32" s="188" t="str">
        <f>IF('form t'!G32="","",'form t'!G32)</f>
        <v/>
      </c>
      <c r="H32" s="308" t="str">
        <f>IF('form t'!H32="","",'form t'!H32)</f>
        <v/>
      </c>
      <c r="I32" s="314"/>
      <c r="J32" s="314"/>
      <c r="K32" s="138"/>
      <c r="L32" s="912">
        <f t="shared" si="0"/>
        <v>42948</v>
      </c>
      <c r="M32" s="912">
        <f t="shared" si="1"/>
        <v>43312</v>
      </c>
      <c r="N32" s="913">
        <f t="shared" si="2"/>
        <v>365</v>
      </c>
      <c r="O32" s="914">
        <f t="shared" si="3"/>
        <v>0</v>
      </c>
      <c r="P32" s="138"/>
      <c r="Q32" s="773" t="str">
        <f>IF(O32=0,"",(VLOOKUP(G32,tab!$E$38:$F$80,2,FALSE))*O32)</f>
        <v/>
      </c>
      <c r="R32" s="774" t="str">
        <f>IF(O32=0,"",(IF(Q32=0,0,Q32*geg!$G$52)))</f>
        <v/>
      </c>
      <c r="S32" s="212"/>
      <c r="T32" s="96"/>
    </row>
    <row r="33" spans="2:20" ht="12.75" customHeight="1" x14ac:dyDescent="0.2">
      <c r="B33" s="93"/>
      <c r="C33" s="133"/>
      <c r="D33" s="307" t="str">
        <f>IF('form t'!D33="","",'form t'!D33)</f>
        <v/>
      </c>
      <c r="E33" s="307" t="str">
        <f>IF('form t'!E33="","",'form t'!E33)</f>
        <v/>
      </c>
      <c r="F33" s="188" t="str">
        <f>IF('form t'!F33="","",'form t'!F33)</f>
        <v/>
      </c>
      <c r="G33" s="188" t="str">
        <f>IF('form t'!G33="","",'form t'!G33)</f>
        <v/>
      </c>
      <c r="H33" s="308" t="str">
        <f>IF('form t'!H33="","",'form t'!H33)</f>
        <v/>
      </c>
      <c r="I33" s="314"/>
      <c r="J33" s="314"/>
      <c r="K33" s="138"/>
      <c r="L33" s="912">
        <f t="shared" si="0"/>
        <v>42948</v>
      </c>
      <c r="M33" s="912">
        <f t="shared" si="1"/>
        <v>43312</v>
      </c>
      <c r="N33" s="913">
        <f t="shared" si="2"/>
        <v>365</v>
      </c>
      <c r="O33" s="914">
        <f t="shared" si="3"/>
        <v>0</v>
      </c>
      <c r="P33" s="138"/>
      <c r="Q33" s="773" t="str">
        <f>IF(O33=0,"",(VLOOKUP(G33,tab!$E$38:$F$80,2,FALSE))*O33)</f>
        <v/>
      </c>
      <c r="R33" s="774" t="str">
        <f>IF(O33=0,"",(IF(Q33=0,0,Q33*geg!$G$52)))</f>
        <v/>
      </c>
      <c r="S33" s="212"/>
      <c r="T33" s="96"/>
    </row>
    <row r="34" spans="2:20" ht="12.75" customHeight="1" x14ac:dyDescent="0.2">
      <c r="B34" s="93"/>
      <c r="C34" s="133"/>
      <c r="D34" s="307" t="str">
        <f>IF('form t'!D34="","",'form t'!D34)</f>
        <v/>
      </c>
      <c r="E34" s="307" t="str">
        <f>IF('form t'!E34="","",'form t'!E34)</f>
        <v/>
      </c>
      <c r="F34" s="188" t="str">
        <f>IF('form t'!F34="","",'form t'!F34)</f>
        <v/>
      </c>
      <c r="G34" s="188" t="str">
        <f>IF('form t'!G34="","",'form t'!G34)</f>
        <v/>
      </c>
      <c r="H34" s="308" t="str">
        <f>IF('form t'!H34="","",'form t'!H34)</f>
        <v/>
      </c>
      <c r="I34" s="314"/>
      <c r="J34" s="314"/>
      <c r="K34" s="138"/>
      <c r="L34" s="912">
        <f t="shared" si="0"/>
        <v>42948</v>
      </c>
      <c r="M34" s="912">
        <f t="shared" si="1"/>
        <v>43312</v>
      </c>
      <c r="N34" s="913">
        <f t="shared" si="2"/>
        <v>365</v>
      </c>
      <c r="O34" s="914">
        <f t="shared" si="3"/>
        <v>0</v>
      </c>
      <c r="P34" s="138"/>
      <c r="Q34" s="773" t="str">
        <f>IF(O34=0,"",(VLOOKUP(G34,tab!$E$38:$F$80,2,FALSE))*O34)</f>
        <v/>
      </c>
      <c r="R34" s="774" t="str">
        <f>IF(O34=0,"",(IF(Q34=0,0,Q34*geg!$G$52)))</f>
        <v/>
      </c>
      <c r="S34" s="212"/>
      <c r="T34" s="96"/>
    </row>
    <row r="35" spans="2:20" ht="12.75" customHeight="1" x14ac:dyDescent="0.2">
      <c r="B35" s="93"/>
      <c r="C35" s="133"/>
      <c r="D35" s="307" t="str">
        <f>IF('form t'!D35="","",'form t'!D35)</f>
        <v/>
      </c>
      <c r="E35" s="307" t="str">
        <f>IF('form t'!E35="","",'form t'!E35)</f>
        <v/>
      </c>
      <c r="F35" s="188" t="str">
        <f>IF('form t'!F35="","",'form t'!F35)</f>
        <v/>
      </c>
      <c r="G35" s="188" t="str">
        <f>IF('form t'!G35="","",'form t'!G35)</f>
        <v/>
      </c>
      <c r="H35" s="308" t="str">
        <f>IF('form t'!H35="","",'form t'!H35)</f>
        <v/>
      </c>
      <c r="I35" s="314"/>
      <c r="J35" s="314"/>
      <c r="K35" s="138"/>
      <c r="L35" s="912">
        <f t="shared" si="0"/>
        <v>42948</v>
      </c>
      <c r="M35" s="912">
        <f t="shared" si="1"/>
        <v>43312</v>
      </c>
      <c r="N35" s="913">
        <f t="shared" si="2"/>
        <v>365</v>
      </c>
      <c r="O35" s="914">
        <f t="shared" si="3"/>
        <v>0</v>
      </c>
      <c r="P35" s="138"/>
      <c r="Q35" s="773" t="str">
        <f>IF(O35=0,"",(VLOOKUP(G35,tab!$E$38:$F$80,2,FALSE))*O35)</f>
        <v/>
      </c>
      <c r="R35" s="774" t="str">
        <f>IF(O35=0,"",(IF(Q35=0,0,Q35*geg!$G$52)))</f>
        <v/>
      </c>
      <c r="S35" s="212"/>
      <c r="T35" s="96"/>
    </row>
    <row r="36" spans="2:20" ht="12.75" customHeight="1" x14ac:dyDescent="0.2">
      <c r="B36" s="93"/>
      <c r="C36" s="133"/>
      <c r="D36" s="307" t="str">
        <f>IF('form t'!D36="","",'form t'!D36)</f>
        <v/>
      </c>
      <c r="E36" s="307" t="str">
        <f>IF('form t'!E36="","",'form t'!E36)</f>
        <v/>
      </c>
      <c r="F36" s="188" t="str">
        <f>IF('form t'!F36="","",'form t'!F36)</f>
        <v/>
      </c>
      <c r="G36" s="188" t="str">
        <f>IF('form t'!G36="","",'form t'!G36)</f>
        <v/>
      </c>
      <c r="H36" s="308" t="str">
        <f>IF('form t'!H36="","",'form t'!H36)</f>
        <v/>
      </c>
      <c r="I36" s="314"/>
      <c r="J36" s="314"/>
      <c r="K36" s="138"/>
      <c r="L36" s="912">
        <f t="shared" si="0"/>
        <v>42948</v>
      </c>
      <c r="M36" s="912">
        <f t="shared" si="1"/>
        <v>43312</v>
      </c>
      <c r="N36" s="913">
        <f t="shared" si="2"/>
        <v>365</v>
      </c>
      <c r="O36" s="914">
        <f t="shared" si="3"/>
        <v>0</v>
      </c>
      <c r="P36" s="138"/>
      <c r="Q36" s="773" t="str">
        <f>IF(O36=0,"",(VLOOKUP(G36,tab!$E$38:$F$80,2,FALSE))*O36)</f>
        <v/>
      </c>
      <c r="R36" s="774" t="str">
        <f>IF(O36=0,"",(IF(Q36=0,0,Q36*geg!$G$52)))</f>
        <v/>
      </c>
      <c r="S36" s="212"/>
      <c r="T36" s="96"/>
    </row>
    <row r="37" spans="2:20" ht="12.75" customHeight="1" x14ac:dyDescent="0.2">
      <c r="B37" s="93"/>
      <c r="C37" s="133"/>
      <c r="D37" s="307" t="str">
        <f>IF('form t'!D37="","",'form t'!D37)</f>
        <v/>
      </c>
      <c r="E37" s="307" t="str">
        <f>IF('form t'!E37="","",'form t'!E37)</f>
        <v/>
      </c>
      <c r="F37" s="188" t="str">
        <f>IF('form t'!F37="","",'form t'!F37)</f>
        <v/>
      </c>
      <c r="G37" s="188" t="str">
        <f>IF('form t'!G37="","",'form t'!G37)</f>
        <v/>
      </c>
      <c r="H37" s="308" t="str">
        <f>IF('form t'!H37="","",'form t'!H37)</f>
        <v/>
      </c>
      <c r="I37" s="314"/>
      <c r="J37" s="314"/>
      <c r="K37" s="138"/>
      <c r="L37" s="912">
        <f t="shared" si="0"/>
        <v>42948</v>
      </c>
      <c r="M37" s="912">
        <f t="shared" si="1"/>
        <v>43312</v>
      </c>
      <c r="N37" s="913">
        <f t="shared" si="2"/>
        <v>365</v>
      </c>
      <c r="O37" s="914">
        <f t="shared" si="3"/>
        <v>0</v>
      </c>
      <c r="P37" s="138"/>
      <c r="Q37" s="773" t="str">
        <f>IF(O37=0,"",(VLOOKUP(G37,tab!$E$38:$F$80,2,FALSE))*O37)</f>
        <v/>
      </c>
      <c r="R37" s="774" t="str">
        <f>IF(O37=0,"",(IF(Q37=0,0,Q37*geg!$G$52)))</f>
        <v/>
      </c>
      <c r="S37" s="212"/>
      <c r="T37" s="96"/>
    </row>
    <row r="38" spans="2:20" ht="12.75" customHeight="1" x14ac:dyDescent="0.2">
      <c r="B38" s="93"/>
      <c r="C38" s="133"/>
      <c r="D38" s="307" t="str">
        <f>IF('form t'!D38="","",'form t'!D38)</f>
        <v/>
      </c>
      <c r="E38" s="307" t="str">
        <f>IF('form t'!E38="","",'form t'!E38)</f>
        <v/>
      </c>
      <c r="F38" s="188" t="str">
        <f>IF('form t'!F38="","",'form t'!F38)</f>
        <v/>
      </c>
      <c r="G38" s="188" t="str">
        <f>IF('form t'!G38="","",'form t'!G38)</f>
        <v/>
      </c>
      <c r="H38" s="308" t="str">
        <f>IF('form t'!H38="","",'form t'!H38)</f>
        <v/>
      </c>
      <c r="I38" s="314"/>
      <c r="J38" s="314"/>
      <c r="K38" s="138"/>
      <c r="L38" s="912">
        <f t="shared" si="0"/>
        <v>42948</v>
      </c>
      <c r="M38" s="912">
        <f t="shared" si="1"/>
        <v>43312</v>
      </c>
      <c r="N38" s="913">
        <f t="shared" si="2"/>
        <v>365</v>
      </c>
      <c r="O38" s="914">
        <f t="shared" si="3"/>
        <v>0</v>
      </c>
      <c r="P38" s="138"/>
      <c r="Q38" s="773" t="str">
        <f>IF(O38=0,"",(VLOOKUP(G38,tab!$E$38:$F$80,2,FALSE))*O38)</f>
        <v/>
      </c>
      <c r="R38" s="774" t="str">
        <f>IF(O38=0,"",(IF(Q38=0,0,Q38*geg!$G$52)))</f>
        <v/>
      </c>
      <c r="S38" s="212"/>
      <c r="T38" s="96"/>
    </row>
    <row r="39" spans="2:20" ht="12.75" customHeight="1" x14ac:dyDescent="0.2">
      <c r="B39" s="93"/>
      <c r="C39" s="133"/>
      <c r="D39" s="307" t="str">
        <f>IF('form t'!D39="","",'form t'!D39)</f>
        <v/>
      </c>
      <c r="E39" s="307" t="str">
        <f>IF('form t'!E39="","",'form t'!E39)</f>
        <v/>
      </c>
      <c r="F39" s="188" t="str">
        <f>IF('form t'!F39="","",'form t'!F39)</f>
        <v/>
      </c>
      <c r="G39" s="188" t="str">
        <f>IF('form t'!G39="","",'form t'!G39)</f>
        <v/>
      </c>
      <c r="H39" s="308" t="str">
        <f>IF('form t'!H39="","",'form t'!H39)</f>
        <v/>
      </c>
      <c r="I39" s="314"/>
      <c r="J39" s="314"/>
      <c r="K39" s="138"/>
      <c r="L39" s="912">
        <f t="shared" si="0"/>
        <v>42948</v>
      </c>
      <c r="M39" s="912">
        <f t="shared" si="1"/>
        <v>43312</v>
      </c>
      <c r="N39" s="913">
        <f t="shared" si="2"/>
        <v>365</v>
      </c>
      <c r="O39" s="914">
        <f t="shared" si="3"/>
        <v>0</v>
      </c>
      <c r="P39" s="138"/>
      <c r="Q39" s="773" t="str">
        <f>IF(O39=0,"",(VLOOKUP(G39,tab!$E$38:$F$80,2,FALSE))*O39)</f>
        <v/>
      </c>
      <c r="R39" s="774" t="str">
        <f>IF(O39=0,"",(IF(Q39=0,0,Q39*geg!$G$52)))</f>
        <v/>
      </c>
      <c r="S39" s="212"/>
      <c r="T39" s="96"/>
    </row>
    <row r="40" spans="2:20" ht="12.75" customHeight="1" x14ac:dyDescent="0.2">
      <c r="B40" s="93"/>
      <c r="C40" s="133"/>
      <c r="D40" s="307" t="str">
        <f>IF('form t'!D40="","",'form t'!D40)</f>
        <v/>
      </c>
      <c r="E40" s="307" t="str">
        <f>IF('form t'!E40="","",'form t'!E40)</f>
        <v/>
      </c>
      <c r="F40" s="188" t="str">
        <f>IF('form t'!F40="","",'form t'!F40)</f>
        <v/>
      </c>
      <c r="G40" s="188" t="str">
        <f>IF('form t'!G40="","",'form t'!G40)</f>
        <v/>
      </c>
      <c r="H40" s="308" t="str">
        <f>IF('form t'!H40="","",'form t'!H40)</f>
        <v/>
      </c>
      <c r="I40" s="314"/>
      <c r="J40" s="314"/>
      <c r="K40" s="138"/>
      <c r="L40" s="912">
        <f t="shared" si="0"/>
        <v>42948</v>
      </c>
      <c r="M40" s="912">
        <f t="shared" si="1"/>
        <v>43312</v>
      </c>
      <c r="N40" s="913">
        <f t="shared" si="2"/>
        <v>365</v>
      </c>
      <c r="O40" s="914">
        <f t="shared" si="3"/>
        <v>0</v>
      </c>
      <c r="P40" s="138"/>
      <c r="Q40" s="773" t="str">
        <f>IF(O40=0,"",(VLOOKUP(G40,tab!$E$38:$F$80,2,FALSE))*O40)</f>
        <v/>
      </c>
      <c r="R40" s="774" t="str">
        <f>IF(O40=0,"",(IF(Q40=0,0,Q40*geg!$G$52)))</f>
        <v/>
      </c>
      <c r="S40" s="212"/>
      <c r="T40" s="96"/>
    </row>
    <row r="41" spans="2:20" ht="12.75" customHeight="1" x14ac:dyDescent="0.2">
      <c r="B41" s="93"/>
      <c r="C41" s="133"/>
      <c r="D41" s="307" t="str">
        <f>IF('form t'!D41="","",'form t'!D41)</f>
        <v/>
      </c>
      <c r="E41" s="307" t="str">
        <f>IF('form t'!E41="","",'form t'!E41)</f>
        <v/>
      </c>
      <c r="F41" s="188" t="str">
        <f>IF('form t'!F41="","",'form t'!F41)</f>
        <v/>
      </c>
      <c r="G41" s="188" t="str">
        <f>IF('form t'!G41="","",'form t'!G41)</f>
        <v/>
      </c>
      <c r="H41" s="308" t="str">
        <f>IF('form t'!H41="","",'form t'!H41)</f>
        <v/>
      </c>
      <c r="I41" s="314"/>
      <c r="J41" s="314"/>
      <c r="K41" s="138"/>
      <c r="L41" s="912">
        <f t="shared" si="0"/>
        <v>42948</v>
      </c>
      <c r="M41" s="912">
        <f t="shared" si="1"/>
        <v>43312</v>
      </c>
      <c r="N41" s="913">
        <f t="shared" si="2"/>
        <v>365</v>
      </c>
      <c r="O41" s="914">
        <f t="shared" si="3"/>
        <v>0</v>
      </c>
      <c r="P41" s="138"/>
      <c r="Q41" s="773" t="str">
        <f>IF(O41=0,"",(VLOOKUP(G41,tab!$E$38:$F$80,2,FALSE))*O41)</f>
        <v/>
      </c>
      <c r="R41" s="774" t="str">
        <f>IF(O41=0,"",(IF(Q41=0,0,Q41*geg!$G$52)))</f>
        <v/>
      </c>
      <c r="S41" s="212"/>
      <c r="T41" s="96"/>
    </row>
    <row r="42" spans="2:20" ht="12.75" customHeight="1" x14ac:dyDescent="0.2">
      <c r="B42" s="93"/>
      <c r="C42" s="133"/>
      <c r="D42" s="307" t="str">
        <f>IF('form t'!D42="","",'form t'!D42)</f>
        <v/>
      </c>
      <c r="E42" s="307" t="str">
        <f>IF('form t'!E42="","",'form t'!E42)</f>
        <v/>
      </c>
      <c r="F42" s="188" t="str">
        <f>IF('form t'!F42="","",'form t'!F42)</f>
        <v/>
      </c>
      <c r="G42" s="188" t="str">
        <f>IF('form t'!G42="","",'form t'!G42)</f>
        <v/>
      </c>
      <c r="H42" s="308" t="str">
        <f>IF('form t'!H42="","",'form t'!H42)</f>
        <v/>
      </c>
      <c r="I42" s="314"/>
      <c r="J42" s="314"/>
      <c r="K42" s="138"/>
      <c r="L42" s="912">
        <f t="shared" si="0"/>
        <v>42948</v>
      </c>
      <c r="M42" s="912">
        <f t="shared" si="1"/>
        <v>43312</v>
      </c>
      <c r="N42" s="913">
        <f t="shared" si="2"/>
        <v>365</v>
      </c>
      <c r="O42" s="914">
        <f t="shared" si="3"/>
        <v>0</v>
      </c>
      <c r="P42" s="138"/>
      <c r="Q42" s="773" t="str">
        <f>IF(O42=0,"",(VLOOKUP(G42,tab!$E$38:$F$80,2,FALSE))*O42)</f>
        <v/>
      </c>
      <c r="R42" s="774" t="str">
        <f>IF(O42=0,"",(IF(Q42=0,0,Q42*geg!$G$52)))</f>
        <v/>
      </c>
      <c r="S42" s="212"/>
      <c r="T42" s="96"/>
    </row>
    <row r="43" spans="2:20" ht="12.75" customHeight="1" x14ac:dyDescent="0.2">
      <c r="B43" s="93"/>
      <c r="C43" s="133"/>
      <c r="D43" s="307" t="str">
        <f>IF('form t'!D43="","",'form t'!D43)</f>
        <v/>
      </c>
      <c r="E43" s="307" t="str">
        <f>IF('form t'!E43="","",'form t'!E43)</f>
        <v/>
      </c>
      <c r="F43" s="188" t="str">
        <f>IF('form t'!F43="","",'form t'!F43)</f>
        <v/>
      </c>
      <c r="G43" s="188" t="str">
        <f>IF('form t'!G43="","",'form t'!G43)</f>
        <v/>
      </c>
      <c r="H43" s="308" t="str">
        <f>IF('form t'!H43="","",'form t'!H43)</f>
        <v/>
      </c>
      <c r="I43" s="314"/>
      <c r="J43" s="314"/>
      <c r="K43" s="138"/>
      <c r="L43" s="912">
        <f t="shared" si="0"/>
        <v>42948</v>
      </c>
      <c r="M43" s="912">
        <f t="shared" si="1"/>
        <v>43312</v>
      </c>
      <c r="N43" s="913">
        <f t="shared" si="2"/>
        <v>365</v>
      </c>
      <c r="O43" s="914">
        <f t="shared" si="3"/>
        <v>0</v>
      </c>
      <c r="P43" s="138"/>
      <c r="Q43" s="773" t="str">
        <f>IF(O43=0,"",(VLOOKUP(G43,tab!$E$38:$F$80,2,FALSE))*O43)</f>
        <v/>
      </c>
      <c r="R43" s="774" t="str">
        <f>IF(O43=0,"",(IF(Q43=0,0,Q43*geg!$G$52)))</f>
        <v/>
      </c>
      <c r="S43" s="212"/>
      <c r="T43" s="96"/>
    </row>
    <row r="44" spans="2:20" ht="12.75" customHeight="1" x14ac:dyDescent="0.2">
      <c r="B44" s="93"/>
      <c r="C44" s="133"/>
      <c r="D44" s="307" t="str">
        <f>IF('form t'!D44="","",'form t'!D44)</f>
        <v/>
      </c>
      <c r="E44" s="307" t="str">
        <f>IF('form t'!E44="","",'form t'!E44)</f>
        <v/>
      </c>
      <c r="F44" s="188" t="str">
        <f>IF('form t'!F44="","",'form t'!F44)</f>
        <v/>
      </c>
      <c r="G44" s="188" t="str">
        <f>IF('form t'!G44="","",'form t'!G44)</f>
        <v/>
      </c>
      <c r="H44" s="308" t="str">
        <f>IF('form t'!H44="","",'form t'!H44)</f>
        <v/>
      </c>
      <c r="I44" s="314"/>
      <c r="J44" s="314"/>
      <c r="K44" s="138"/>
      <c r="L44" s="912">
        <f t="shared" si="0"/>
        <v>42948</v>
      </c>
      <c r="M44" s="912">
        <f t="shared" si="1"/>
        <v>43312</v>
      </c>
      <c r="N44" s="913">
        <f t="shared" si="2"/>
        <v>365</v>
      </c>
      <c r="O44" s="914">
        <f t="shared" si="3"/>
        <v>0</v>
      </c>
      <c r="P44" s="138"/>
      <c r="Q44" s="773" t="str">
        <f>IF(O44=0,"",(VLOOKUP(G44,tab!$E$38:$F$80,2,FALSE))*O44)</f>
        <v/>
      </c>
      <c r="R44" s="774" t="str">
        <f>IF(O44=0,"",(IF(Q44=0,0,Q44*geg!$G$52)))</f>
        <v/>
      </c>
      <c r="S44" s="212"/>
      <c r="T44" s="96"/>
    </row>
    <row r="45" spans="2:20" ht="12.75" customHeight="1" x14ac:dyDescent="0.2">
      <c r="B45" s="93"/>
      <c r="C45" s="133"/>
      <c r="D45" s="307" t="str">
        <f>IF('form t'!D45="","",'form t'!D45)</f>
        <v/>
      </c>
      <c r="E45" s="307" t="str">
        <f>IF('form t'!E45="","",'form t'!E45)</f>
        <v/>
      </c>
      <c r="F45" s="188" t="str">
        <f>IF('form t'!F45="","",'form t'!F45)</f>
        <v/>
      </c>
      <c r="G45" s="188" t="str">
        <f>IF('form t'!G45="","",'form t'!G45)</f>
        <v/>
      </c>
      <c r="H45" s="308" t="str">
        <f>IF('form t'!H45="","",'form t'!H45)</f>
        <v/>
      </c>
      <c r="I45" s="314"/>
      <c r="J45" s="314"/>
      <c r="K45" s="138"/>
      <c r="L45" s="912">
        <f t="shared" ref="L45:L76" si="4">IF(I45=0,$L$8,I45)</f>
        <v>42948</v>
      </c>
      <c r="M45" s="912">
        <f t="shared" ref="M45:M76" si="5">IF(J45=0,$M$8,J45)</f>
        <v>43312</v>
      </c>
      <c r="N45" s="913">
        <f t="shared" ref="N45:N108" si="6">M45-L45+1</f>
        <v>365</v>
      </c>
      <c r="O45" s="914">
        <f t="shared" si="3"/>
        <v>0</v>
      </c>
      <c r="P45" s="138"/>
      <c r="Q45" s="773" t="str">
        <f>IF(O45=0,"",(VLOOKUP(G45,tab!$E$38:$F$80,2,FALSE))*O45)</f>
        <v/>
      </c>
      <c r="R45" s="774" t="str">
        <f>IF(O45=0,"",(IF(Q45=0,0,Q45*geg!$G$52)))</f>
        <v/>
      </c>
      <c r="S45" s="212"/>
      <c r="T45" s="96"/>
    </row>
    <row r="46" spans="2:20" ht="12.75" customHeight="1" x14ac:dyDescent="0.2">
      <c r="B46" s="93"/>
      <c r="C46" s="133"/>
      <c r="D46" s="307" t="str">
        <f>IF('form t'!D46="","",'form t'!D46)</f>
        <v/>
      </c>
      <c r="E46" s="307" t="str">
        <f>IF('form t'!E46="","",'form t'!E46)</f>
        <v/>
      </c>
      <c r="F46" s="188" t="str">
        <f>IF('form t'!F46="","",'form t'!F46)</f>
        <v/>
      </c>
      <c r="G46" s="188" t="str">
        <f>IF('form t'!G46="","",'form t'!G46)</f>
        <v/>
      </c>
      <c r="H46" s="308" t="str">
        <f>IF('form t'!H46="","",'form t'!H46)</f>
        <v/>
      </c>
      <c r="I46" s="314"/>
      <c r="J46" s="314"/>
      <c r="K46" s="138"/>
      <c r="L46" s="912">
        <f t="shared" si="4"/>
        <v>42948</v>
      </c>
      <c r="M46" s="912">
        <f t="shared" si="5"/>
        <v>43312</v>
      </c>
      <c r="N46" s="913">
        <f t="shared" si="6"/>
        <v>365</v>
      </c>
      <c r="O46" s="914">
        <f t="shared" si="3"/>
        <v>0</v>
      </c>
      <c r="P46" s="138"/>
      <c r="Q46" s="773" t="str">
        <f>IF(O46=0,"",(VLOOKUP(G46,tab!$E$38:$F$80,2,FALSE))*O46)</f>
        <v/>
      </c>
      <c r="R46" s="774" t="str">
        <f>IF(O46=0,"",(IF(Q46=0,0,Q46*geg!$G$52)))</f>
        <v/>
      </c>
      <c r="S46" s="212"/>
      <c r="T46" s="96"/>
    </row>
    <row r="47" spans="2:20" ht="12.75" customHeight="1" x14ac:dyDescent="0.2">
      <c r="B47" s="93"/>
      <c r="C47" s="133"/>
      <c r="D47" s="307" t="str">
        <f>IF('form t'!D47="","",'form t'!D47)</f>
        <v/>
      </c>
      <c r="E47" s="307" t="str">
        <f>IF('form t'!E47="","",'form t'!E47)</f>
        <v/>
      </c>
      <c r="F47" s="188" t="str">
        <f>IF('form t'!F47="","",'form t'!F47)</f>
        <v/>
      </c>
      <c r="G47" s="188" t="str">
        <f>IF('form t'!G47="","",'form t'!G47)</f>
        <v/>
      </c>
      <c r="H47" s="308" t="str">
        <f>IF('form t'!H47="","",'form t'!H47)</f>
        <v/>
      </c>
      <c r="I47" s="314"/>
      <c r="J47" s="314"/>
      <c r="K47" s="138"/>
      <c r="L47" s="912">
        <f t="shared" si="4"/>
        <v>42948</v>
      </c>
      <c r="M47" s="912">
        <f t="shared" si="5"/>
        <v>43312</v>
      </c>
      <c r="N47" s="913">
        <f t="shared" si="6"/>
        <v>365</v>
      </c>
      <c r="O47" s="914">
        <f t="shared" si="3"/>
        <v>0</v>
      </c>
      <c r="P47" s="138"/>
      <c r="Q47" s="773" t="str">
        <f>IF(O47=0,"",(VLOOKUP(G47,tab!$E$38:$F$80,2,FALSE))*O47)</f>
        <v/>
      </c>
      <c r="R47" s="774" t="str">
        <f>IF(O47=0,"",(IF(Q47=0,0,Q47*geg!$G$52)))</f>
        <v/>
      </c>
      <c r="S47" s="212"/>
      <c r="T47" s="96"/>
    </row>
    <row r="48" spans="2:20" ht="12.75" customHeight="1" x14ac:dyDescent="0.2">
      <c r="B48" s="93"/>
      <c r="C48" s="133"/>
      <c r="D48" s="307" t="str">
        <f>IF('form t'!D48="","",'form t'!D48)</f>
        <v/>
      </c>
      <c r="E48" s="307" t="str">
        <f>IF('form t'!E48="","",'form t'!E48)</f>
        <v/>
      </c>
      <c r="F48" s="188" t="str">
        <f>IF('form t'!F48="","",'form t'!F48)</f>
        <v/>
      </c>
      <c r="G48" s="188" t="str">
        <f>IF('form t'!G48="","",'form t'!G48)</f>
        <v/>
      </c>
      <c r="H48" s="308" t="str">
        <f>IF('form t'!H48="","",'form t'!H48)</f>
        <v/>
      </c>
      <c r="I48" s="314"/>
      <c r="J48" s="314"/>
      <c r="K48" s="138"/>
      <c r="L48" s="912">
        <f t="shared" si="4"/>
        <v>42948</v>
      </c>
      <c r="M48" s="912">
        <f t="shared" si="5"/>
        <v>43312</v>
      </c>
      <c r="N48" s="913">
        <f t="shared" si="6"/>
        <v>365</v>
      </c>
      <c r="O48" s="914">
        <f t="shared" si="3"/>
        <v>0</v>
      </c>
      <c r="P48" s="138"/>
      <c r="Q48" s="773" t="str">
        <f>IF(O48=0,"",(VLOOKUP(G48,tab!$E$38:$F$80,2,FALSE))*O48)</f>
        <v/>
      </c>
      <c r="R48" s="774" t="str">
        <f>IF(O48=0,"",(IF(Q48=0,0,Q48*geg!$G$52)))</f>
        <v/>
      </c>
      <c r="S48" s="212"/>
      <c r="T48" s="96"/>
    </row>
    <row r="49" spans="2:20" ht="12.75" customHeight="1" x14ac:dyDescent="0.2">
      <c r="B49" s="93"/>
      <c r="C49" s="133"/>
      <c r="D49" s="307" t="str">
        <f>IF('form t'!D49="","",'form t'!D49)</f>
        <v/>
      </c>
      <c r="E49" s="307" t="str">
        <f>IF('form t'!E49="","",'form t'!E49)</f>
        <v/>
      </c>
      <c r="F49" s="188" t="str">
        <f>IF('form t'!F49="","",'form t'!F49)</f>
        <v/>
      </c>
      <c r="G49" s="188" t="str">
        <f>IF('form t'!G49="","",'form t'!G49)</f>
        <v/>
      </c>
      <c r="H49" s="308" t="str">
        <f>IF('form t'!H49="","",'form t'!H49)</f>
        <v/>
      </c>
      <c r="I49" s="314"/>
      <c r="J49" s="314"/>
      <c r="K49" s="138"/>
      <c r="L49" s="912">
        <f t="shared" si="4"/>
        <v>42948</v>
      </c>
      <c r="M49" s="912">
        <f t="shared" si="5"/>
        <v>43312</v>
      </c>
      <c r="N49" s="913">
        <f t="shared" si="6"/>
        <v>365</v>
      </c>
      <c r="O49" s="914">
        <f t="shared" si="3"/>
        <v>0</v>
      </c>
      <c r="P49" s="138"/>
      <c r="Q49" s="773" t="str">
        <f>IF(O49=0,"",(VLOOKUP(G49,tab!$E$38:$F$80,2,FALSE))*O49)</f>
        <v/>
      </c>
      <c r="R49" s="774" t="str">
        <f>IF(O49=0,"",(IF(Q49=0,0,Q49*geg!$G$52)))</f>
        <v/>
      </c>
      <c r="S49" s="212"/>
      <c r="T49" s="96"/>
    </row>
    <row r="50" spans="2:20" ht="12.75" customHeight="1" x14ac:dyDescent="0.2">
      <c r="B50" s="93"/>
      <c r="C50" s="133"/>
      <c r="D50" s="307" t="str">
        <f>IF('form t'!D50="","",'form t'!D50)</f>
        <v/>
      </c>
      <c r="E50" s="307" t="str">
        <f>IF('form t'!E50="","",'form t'!E50)</f>
        <v/>
      </c>
      <c r="F50" s="188" t="str">
        <f>IF('form t'!F50="","",'form t'!F50)</f>
        <v/>
      </c>
      <c r="G50" s="188" t="str">
        <f>IF('form t'!G50="","",'form t'!G50)</f>
        <v/>
      </c>
      <c r="H50" s="308" t="str">
        <f>IF('form t'!H50="","",'form t'!H50)</f>
        <v/>
      </c>
      <c r="I50" s="314"/>
      <c r="J50" s="314"/>
      <c r="K50" s="138"/>
      <c r="L50" s="912">
        <f t="shared" si="4"/>
        <v>42948</v>
      </c>
      <c r="M50" s="912">
        <f t="shared" si="5"/>
        <v>43312</v>
      </c>
      <c r="N50" s="913">
        <f t="shared" si="6"/>
        <v>365</v>
      </c>
      <c r="O50" s="914">
        <f t="shared" si="3"/>
        <v>0</v>
      </c>
      <c r="P50" s="138"/>
      <c r="Q50" s="773" t="str">
        <f>IF(O50=0,"",(VLOOKUP(G50,tab!$E$38:$F$80,2,FALSE))*O50)</f>
        <v/>
      </c>
      <c r="R50" s="774" t="str">
        <f>IF(O50=0,"",(IF(Q50=0,0,Q50*geg!$G$52)))</f>
        <v/>
      </c>
      <c r="S50" s="212"/>
      <c r="T50" s="96"/>
    </row>
    <row r="51" spans="2:20" ht="12.75" customHeight="1" x14ac:dyDescent="0.2">
      <c r="B51" s="93"/>
      <c r="C51" s="133"/>
      <c r="D51" s="307" t="str">
        <f>IF('form t'!D51="","",'form t'!D51)</f>
        <v/>
      </c>
      <c r="E51" s="307" t="str">
        <f>IF('form t'!E51="","",'form t'!E51)</f>
        <v/>
      </c>
      <c r="F51" s="188" t="str">
        <f>IF('form t'!F51="","",'form t'!F51)</f>
        <v/>
      </c>
      <c r="G51" s="188" t="str">
        <f>IF('form t'!G51="","",'form t'!G51)</f>
        <v/>
      </c>
      <c r="H51" s="308" t="str">
        <f>IF('form t'!H51="","",'form t'!H51)</f>
        <v/>
      </c>
      <c r="I51" s="314"/>
      <c r="J51" s="314"/>
      <c r="K51" s="138"/>
      <c r="L51" s="912">
        <f t="shared" si="4"/>
        <v>42948</v>
      </c>
      <c r="M51" s="912">
        <f t="shared" si="5"/>
        <v>43312</v>
      </c>
      <c r="N51" s="913">
        <f t="shared" si="6"/>
        <v>365</v>
      </c>
      <c r="O51" s="914">
        <f t="shared" si="3"/>
        <v>0</v>
      </c>
      <c r="P51" s="138"/>
      <c r="Q51" s="773" t="str">
        <f>IF(O51=0,"",(VLOOKUP(G51,tab!$E$38:$F$80,2,FALSE))*O51)</f>
        <v/>
      </c>
      <c r="R51" s="774" t="str">
        <f>IF(O51=0,"",(IF(Q51=0,0,Q51*geg!$G$52)))</f>
        <v/>
      </c>
      <c r="S51" s="212"/>
      <c r="T51" s="96"/>
    </row>
    <row r="52" spans="2:20" ht="12.75" customHeight="1" x14ac:dyDescent="0.2">
      <c r="B52" s="93"/>
      <c r="C52" s="133"/>
      <c r="D52" s="307" t="str">
        <f>IF('form t'!D52="","",'form t'!D52)</f>
        <v/>
      </c>
      <c r="E52" s="307" t="str">
        <f>IF('form t'!E52="","",'form t'!E52)</f>
        <v/>
      </c>
      <c r="F52" s="188" t="str">
        <f>IF('form t'!F52="","",'form t'!F52)</f>
        <v/>
      </c>
      <c r="G52" s="188" t="str">
        <f>IF('form t'!G52="","",'form t'!G52)</f>
        <v/>
      </c>
      <c r="H52" s="308" t="str">
        <f>IF('form t'!H52="","",'form t'!H52)</f>
        <v/>
      </c>
      <c r="I52" s="314"/>
      <c r="J52" s="314"/>
      <c r="K52" s="138"/>
      <c r="L52" s="912">
        <f t="shared" si="4"/>
        <v>42948</v>
      </c>
      <c r="M52" s="912">
        <f t="shared" si="5"/>
        <v>43312</v>
      </c>
      <c r="N52" s="913">
        <f t="shared" si="6"/>
        <v>365</v>
      </c>
      <c r="O52" s="914">
        <f t="shared" si="3"/>
        <v>0</v>
      </c>
      <c r="P52" s="138"/>
      <c r="Q52" s="773" t="str">
        <f>IF(O52=0,"",(VLOOKUP(G52,tab!$E$38:$F$80,2,FALSE))*O52)</f>
        <v/>
      </c>
      <c r="R52" s="774" t="str">
        <f>IF(O52=0,"",(IF(Q52=0,0,Q52*geg!$G$52)))</f>
        <v/>
      </c>
      <c r="S52" s="212"/>
      <c r="T52" s="96"/>
    </row>
    <row r="53" spans="2:20" ht="12.75" customHeight="1" x14ac:dyDescent="0.2">
      <c r="B53" s="93"/>
      <c r="C53" s="133"/>
      <c r="D53" s="307" t="str">
        <f>IF('form t'!D53="","",'form t'!D53)</f>
        <v/>
      </c>
      <c r="E53" s="307" t="str">
        <f>IF('form t'!E53="","",'form t'!E53)</f>
        <v/>
      </c>
      <c r="F53" s="188" t="str">
        <f>IF('form t'!F53="","",'form t'!F53)</f>
        <v/>
      </c>
      <c r="G53" s="188" t="str">
        <f>IF('form t'!G53="","",'form t'!G53)</f>
        <v/>
      </c>
      <c r="H53" s="308" t="str">
        <f>IF('form t'!H53="","",'form t'!H53)</f>
        <v/>
      </c>
      <c r="I53" s="314"/>
      <c r="J53" s="314"/>
      <c r="K53" s="138"/>
      <c r="L53" s="912">
        <f t="shared" si="4"/>
        <v>42948</v>
      </c>
      <c r="M53" s="912">
        <f t="shared" si="5"/>
        <v>43312</v>
      </c>
      <c r="N53" s="913">
        <f t="shared" si="6"/>
        <v>365</v>
      </c>
      <c r="O53" s="914">
        <f t="shared" si="3"/>
        <v>0</v>
      </c>
      <c r="P53" s="138"/>
      <c r="Q53" s="773" t="str">
        <f>IF(O53=0,"",(VLOOKUP(G53,tab!$E$38:$F$80,2,FALSE))*O53)</f>
        <v/>
      </c>
      <c r="R53" s="774" t="str">
        <f>IF(O53=0,"",(IF(Q53=0,0,Q53*geg!$G$52)))</f>
        <v/>
      </c>
      <c r="S53" s="212"/>
      <c r="T53" s="96"/>
    </row>
    <row r="54" spans="2:20" ht="12.75" customHeight="1" x14ac:dyDescent="0.2">
      <c r="B54" s="93"/>
      <c r="C54" s="133"/>
      <c r="D54" s="307" t="str">
        <f>IF('form t'!D54="","",'form t'!D54)</f>
        <v/>
      </c>
      <c r="E54" s="307" t="str">
        <f>IF('form t'!E54="","",'form t'!E54)</f>
        <v/>
      </c>
      <c r="F54" s="188" t="str">
        <f>IF('form t'!F54="","",'form t'!F54)</f>
        <v/>
      </c>
      <c r="G54" s="188" t="str">
        <f>IF('form t'!G54="","",'form t'!G54)</f>
        <v/>
      </c>
      <c r="H54" s="308" t="str">
        <f>IF('form t'!H54="","",'form t'!H54)</f>
        <v/>
      </c>
      <c r="I54" s="314"/>
      <c r="J54" s="314"/>
      <c r="K54" s="138"/>
      <c r="L54" s="912">
        <f t="shared" si="4"/>
        <v>42948</v>
      </c>
      <c r="M54" s="912">
        <f t="shared" si="5"/>
        <v>43312</v>
      </c>
      <c r="N54" s="913">
        <f t="shared" si="6"/>
        <v>365</v>
      </c>
      <c r="O54" s="914">
        <f t="shared" si="3"/>
        <v>0</v>
      </c>
      <c r="P54" s="138"/>
      <c r="Q54" s="773" t="str">
        <f>IF(O54=0,"",(VLOOKUP(G54,tab!$E$38:$F$80,2,FALSE))*O54)</f>
        <v/>
      </c>
      <c r="R54" s="774" t="str">
        <f>IF(O54=0,"",(IF(Q54=0,0,Q54*geg!$G$52)))</f>
        <v/>
      </c>
      <c r="S54" s="212"/>
      <c r="T54" s="96"/>
    </row>
    <row r="55" spans="2:20" ht="12.75" customHeight="1" x14ac:dyDescent="0.2">
      <c r="B55" s="93"/>
      <c r="C55" s="133"/>
      <c r="D55" s="307" t="str">
        <f>IF('form t'!D55="","",'form t'!D55)</f>
        <v/>
      </c>
      <c r="E55" s="307" t="str">
        <f>IF('form t'!E55="","",'form t'!E55)</f>
        <v/>
      </c>
      <c r="F55" s="188" t="str">
        <f>IF('form t'!F55="","",'form t'!F55)</f>
        <v/>
      </c>
      <c r="G55" s="188" t="str">
        <f>IF('form t'!G55="","",'form t'!G55)</f>
        <v/>
      </c>
      <c r="H55" s="308" t="str">
        <f>IF('form t'!H55="","",'form t'!H55)</f>
        <v/>
      </c>
      <c r="I55" s="314"/>
      <c r="J55" s="314"/>
      <c r="K55" s="138"/>
      <c r="L55" s="912">
        <f t="shared" si="4"/>
        <v>42948</v>
      </c>
      <c r="M55" s="912">
        <f t="shared" si="5"/>
        <v>43312</v>
      </c>
      <c r="N55" s="913">
        <f t="shared" si="6"/>
        <v>365</v>
      </c>
      <c r="O55" s="914">
        <f t="shared" si="3"/>
        <v>0</v>
      </c>
      <c r="P55" s="138"/>
      <c r="Q55" s="773" t="str">
        <f>IF(O55=0,"",(VLOOKUP(G55,tab!$E$38:$F$80,2,FALSE))*O55)</f>
        <v/>
      </c>
      <c r="R55" s="774" t="str">
        <f>IF(O55=0,"",(IF(Q55=0,0,Q55*geg!$G$52)))</f>
        <v/>
      </c>
      <c r="S55" s="212"/>
      <c r="T55" s="96"/>
    </row>
    <row r="56" spans="2:20" ht="12.75" customHeight="1" x14ac:dyDescent="0.2">
      <c r="B56" s="93"/>
      <c r="C56" s="133"/>
      <c r="D56" s="307" t="str">
        <f>IF('form t'!D56="","",'form t'!D56)</f>
        <v/>
      </c>
      <c r="E56" s="307" t="str">
        <f>IF('form t'!E56="","",'form t'!E56)</f>
        <v/>
      </c>
      <c r="F56" s="188" t="str">
        <f>IF('form t'!F56="","",'form t'!F56)</f>
        <v/>
      </c>
      <c r="G56" s="188" t="str">
        <f>IF('form t'!G56="","",'form t'!G56)</f>
        <v/>
      </c>
      <c r="H56" s="308" t="str">
        <f>IF('form t'!H56="","",'form t'!H56)</f>
        <v/>
      </c>
      <c r="I56" s="314"/>
      <c r="J56" s="314"/>
      <c r="K56" s="138"/>
      <c r="L56" s="912">
        <f t="shared" si="4"/>
        <v>42948</v>
      </c>
      <c r="M56" s="912">
        <f t="shared" si="5"/>
        <v>43312</v>
      </c>
      <c r="N56" s="913">
        <f t="shared" si="6"/>
        <v>365</v>
      </c>
      <c r="O56" s="914">
        <f t="shared" si="3"/>
        <v>0</v>
      </c>
      <c r="P56" s="138"/>
      <c r="Q56" s="773" t="str">
        <f>IF(O56=0,"",(VLOOKUP(G56,tab!$E$38:$F$80,2,FALSE))*O56)</f>
        <v/>
      </c>
      <c r="R56" s="774" t="str">
        <f>IF(O56=0,"",(IF(Q56=0,0,Q56*geg!$G$52)))</f>
        <v/>
      </c>
      <c r="S56" s="212"/>
      <c r="T56" s="96"/>
    </row>
    <row r="57" spans="2:20" ht="12.75" customHeight="1" x14ac:dyDescent="0.2">
      <c r="B57" s="93"/>
      <c r="C57" s="133"/>
      <c r="D57" s="307" t="str">
        <f>IF('form t'!D57="","",'form t'!D57)</f>
        <v/>
      </c>
      <c r="E57" s="307" t="str">
        <f>IF('form t'!E57="","",'form t'!E57)</f>
        <v/>
      </c>
      <c r="F57" s="188" t="str">
        <f>IF('form t'!F57="","",'form t'!F57)</f>
        <v/>
      </c>
      <c r="G57" s="188" t="str">
        <f>IF('form t'!G57="","",'form t'!G57)</f>
        <v/>
      </c>
      <c r="H57" s="308" t="str">
        <f>IF('form t'!H57="","",'form t'!H57)</f>
        <v/>
      </c>
      <c r="I57" s="314"/>
      <c r="J57" s="314"/>
      <c r="K57" s="138"/>
      <c r="L57" s="912">
        <f t="shared" si="4"/>
        <v>42948</v>
      </c>
      <c r="M57" s="912">
        <f t="shared" si="5"/>
        <v>43312</v>
      </c>
      <c r="N57" s="913">
        <f t="shared" si="6"/>
        <v>365</v>
      </c>
      <c r="O57" s="914">
        <f t="shared" si="3"/>
        <v>0</v>
      </c>
      <c r="P57" s="138"/>
      <c r="Q57" s="773" t="str">
        <f>IF(O57=0,"",(VLOOKUP(G57,tab!$E$38:$F$80,2,FALSE))*O57)</f>
        <v/>
      </c>
      <c r="R57" s="774" t="str">
        <f>IF(O57=0,"",(IF(Q57=0,0,Q57*geg!$G$52)))</f>
        <v/>
      </c>
      <c r="S57" s="212"/>
      <c r="T57" s="96"/>
    </row>
    <row r="58" spans="2:20" ht="12.75" customHeight="1" x14ac:dyDescent="0.2">
      <c r="B58" s="93"/>
      <c r="C58" s="133"/>
      <c r="D58" s="307" t="str">
        <f>IF('form t'!D58="","",'form t'!D58)</f>
        <v/>
      </c>
      <c r="E58" s="307" t="str">
        <f>IF('form t'!E58="","",'form t'!E58)</f>
        <v/>
      </c>
      <c r="F58" s="188" t="str">
        <f>IF('form t'!F58="","",'form t'!F58)</f>
        <v/>
      </c>
      <c r="G58" s="188" t="str">
        <f>IF('form t'!G58="","",'form t'!G58)</f>
        <v/>
      </c>
      <c r="H58" s="308" t="str">
        <f>IF('form t'!H58="","",'form t'!H58)</f>
        <v/>
      </c>
      <c r="I58" s="314"/>
      <c r="J58" s="314"/>
      <c r="K58" s="138"/>
      <c r="L58" s="912">
        <f t="shared" si="4"/>
        <v>42948</v>
      </c>
      <c r="M58" s="912">
        <f t="shared" si="5"/>
        <v>43312</v>
      </c>
      <c r="N58" s="913">
        <f t="shared" si="6"/>
        <v>365</v>
      </c>
      <c r="O58" s="914">
        <f t="shared" si="3"/>
        <v>0</v>
      </c>
      <c r="P58" s="138"/>
      <c r="Q58" s="773" t="str">
        <f>IF(O58=0,"",(VLOOKUP(G58,tab!$E$38:$F$80,2,FALSE))*O58)</f>
        <v/>
      </c>
      <c r="R58" s="774" t="str">
        <f>IF(O58=0,"",(IF(Q58=0,0,Q58*geg!$G$52)))</f>
        <v/>
      </c>
      <c r="S58" s="212"/>
      <c r="T58" s="96"/>
    </row>
    <row r="59" spans="2:20" ht="12.75" customHeight="1" x14ac:dyDescent="0.2">
      <c r="B59" s="93"/>
      <c r="C59" s="133"/>
      <c r="D59" s="307" t="str">
        <f>IF('form t'!D59="","",'form t'!D59)</f>
        <v/>
      </c>
      <c r="E59" s="307" t="str">
        <f>IF('form t'!E59="","",'form t'!E59)</f>
        <v/>
      </c>
      <c r="F59" s="188" t="str">
        <f>IF('form t'!F59="","",'form t'!F59)</f>
        <v/>
      </c>
      <c r="G59" s="188" t="str">
        <f>IF('form t'!G59="","",'form t'!G59)</f>
        <v/>
      </c>
      <c r="H59" s="308" t="str">
        <f>IF('form t'!H59="","",'form t'!H59)</f>
        <v/>
      </c>
      <c r="I59" s="314"/>
      <c r="J59" s="314"/>
      <c r="K59" s="138"/>
      <c r="L59" s="912">
        <f t="shared" si="4"/>
        <v>42948</v>
      </c>
      <c r="M59" s="912">
        <f t="shared" si="5"/>
        <v>43312</v>
      </c>
      <c r="N59" s="913">
        <f t="shared" si="6"/>
        <v>365</v>
      </c>
      <c r="O59" s="914">
        <f t="shared" si="3"/>
        <v>0</v>
      </c>
      <c r="P59" s="138"/>
      <c r="Q59" s="773" t="str">
        <f>IF(O59=0,"",(VLOOKUP(G59,tab!$E$38:$F$80,2,FALSE))*O59)</f>
        <v/>
      </c>
      <c r="R59" s="774" t="str">
        <f>IF(O59=0,"",(IF(Q59=0,0,Q59*geg!$G$52)))</f>
        <v/>
      </c>
      <c r="S59" s="212"/>
      <c r="T59" s="96"/>
    </row>
    <row r="60" spans="2:20" ht="12.75" customHeight="1" x14ac:dyDescent="0.2">
      <c r="B60" s="93"/>
      <c r="C60" s="133"/>
      <c r="D60" s="307" t="str">
        <f>IF('form t'!D60="","",'form t'!D60)</f>
        <v/>
      </c>
      <c r="E60" s="307" t="str">
        <f>IF('form t'!E60="","",'form t'!E60)</f>
        <v/>
      </c>
      <c r="F60" s="188" t="str">
        <f>IF('form t'!F60="","",'form t'!F60)</f>
        <v/>
      </c>
      <c r="G60" s="188" t="str">
        <f>IF('form t'!G60="","",'form t'!G60)</f>
        <v/>
      </c>
      <c r="H60" s="308" t="str">
        <f>IF('form t'!H60="","",'form t'!H60)</f>
        <v/>
      </c>
      <c r="I60" s="314"/>
      <c r="J60" s="314"/>
      <c r="K60" s="138"/>
      <c r="L60" s="912">
        <f t="shared" si="4"/>
        <v>42948</v>
      </c>
      <c r="M60" s="912">
        <f t="shared" si="5"/>
        <v>43312</v>
      </c>
      <c r="N60" s="913">
        <f t="shared" si="6"/>
        <v>365</v>
      </c>
      <c r="O60" s="914">
        <f t="shared" si="3"/>
        <v>0</v>
      </c>
      <c r="P60" s="138"/>
      <c r="Q60" s="773" t="str">
        <f>IF(O60=0,"",(VLOOKUP(G60,tab!$E$38:$F$80,2,FALSE))*O60)</f>
        <v/>
      </c>
      <c r="R60" s="774" t="str">
        <f>IF(O60=0,"",(IF(Q60=0,0,Q60*geg!$G$52)))</f>
        <v/>
      </c>
      <c r="S60" s="212"/>
      <c r="T60" s="96"/>
    </row>
    <row r="61" spans="2:20" ht="12.75" customHeight="1" x14ac:dyDescent="0.2">
      <c r="B61" s="93"/>
      <c r="C61" s="133"/>
      <c r="D61" s="307" t="str">
        <f>IF('form t'!D61="","",'form t'!D61)</f>
        <v/>
      </c>
      <c r="E61" s="307" t="str">
        <f>IF('form t'!E61="","",'form t'!E61)</f>
        <v/>
      </c>
      <c r="F61" s="188" t="str">
        <f>IF('form t'!F61="","",'form t'!F61)</f>
        <v/>
      </c>
      <c r="G61" s="188" t="str">
        <f>IF('form t'!G61="","",'form t'!G61)</f>
        <v/>
      </c>
      <c r="H61" s="308" t="str">
        <f>IF('form t'!H61="","",'form t'!H61)</f>
        <v/>
      </c>
      <c r="I61" s="314"/>
      <c r="J61" s="314"/>
      <c r="K61" s="138"/>
      <c r="L61" s="912">
        <f t="shared" si="4"/>
        <v>42948</v>
      </c>
      <c r="M61" s="912">
        <f t="shared" si="5"/>
        <v>43312</v>
      </c>
      <c r="N61" s="913">
        <f t="shared" si="6"/>
        <v>365</v>
      </c>
      <c r="O61" s="914">
        <f t="shared" si="3"/>
        <v>0</v>
      </c>
      <c r="P61" s="138"/>
      <c r="Q61" s="773" t="str">
        <f>IF(O61=0,"",(VLOOKUP(G61,tab!$E$38:$F$80,2,FALSE))*O61)</f>
        <v/>
      </c>
      <c r="R61" s="774" t="str">
        <f>IF(O61=0,"",(IF(Q61=0,0,Q61*geg!$G$52)))</f>
        <v/>
      </c>
      <c r="S61" s="212"/>
      <c r="T61" s="96"/>
    </row>
    <row r="62" spans="2:20" ht="12.75" customHeight="1" x14ac:dyDescent="0.2">
      <c r="B62" s="93"/>
      <c r="C62" s="133"/>
      <c r="D62" s="307" t="str">
        <f>IF('form t'!D62="","",'form t'!D62)</f>
        <v/>
      </c>
      <c r="E62" s="307" t="str">
        <f>IF('form t'!E62="","",'form t'!E62)</f>
        <v/>
      </c>
      <c r="F62" s="188" t="str">
        <f>IF('form t'!F62="","",'form t'!F62)</f>
        <v/>
      </c>
      <c r="G62" s="188" t="str">
        <f>IF('form t'!G62="","",'form t'!G62)</f>
        <v/>
      </c>
      <c r="H62" s="308" t="str">
        <f>IF('form t'!H62="","",'form t'!H62)</f>
        <v/>
      </c>
      <c r="I62" s="314"/>
      <c r="J62" s="314"/>
      <c r="K62" s="138"/>
      <c r="L62" s="912">
        <f t="shared" si="4"/>
        <v>42948</v>
      </c>
      <c r="M62" s="912">
        <f t="shared" si="5"/>
        <v>43312</v>
      </c>
      <c r="N62" s="913">
        <f t="shared" si="6"/>
        <v>365</v>
      </c>
      <c r="O62" s="914">
        <f t="shared" si="3"/>
        <v>0</v>
      </c>
      <c r="P62" s="138"/>
      <c r="Q62" s="773" t="str">
        <f>IF(O62=0,"",(VLOOKUP(G62,tab!$E$38:$F$80,2,FALSE))*O62)</f>
        <v/>
      </c>
      <c r="R62" s="774" t="str">
        <f>IF(O62=0,"",(IF(Q62=0,0,Q62*geg!$G$52)))</f>
        <v/>
      </c>
      <c r="S62" s="212"/>
      <c r="T62" s="96"/>
    </row>
    <row r="63" spans="2:20" ht="12.75" customHeight="1" x14ac:dyDescent="0.2">
      <c r="B63" s="93"/>
      <c r="C63" s="133"/>
      <c r="D63" s="307" t="str">
        <f>IF('form t'!D63="","",'form t'!D63)</f>
        <v/>
      </c>
      <c r="E63" s="307" t="str">
        <f>IF('form t'!E63="","",'form t'!E63)</f>
        <v/>
      </c>
      <c r="F63" s="188" t="str">
        <f>IF('form t'!F63="","",'form t'!F63)</f>
        <v/>
      </c>
      <c r="G63" s="188" t="str">
        <f>IF('form t'!G63="","",'form t'!G63)</f>
        <v/>
      </c>
      <c r="H63" s="308" t="str">
        <f>IF('form t'!H63="","",'form t'!H63)</f>
        <v/>
      </c>
      <c r="I63" s="314"/>
      <c r="J63" s="314"/>
      <c r="K63" s="138"/>
      <c r="L63" s="912">
        <f t="shared" si="4"/>
        <v>42948</v>
      </c>
      <c r="M63" s="912">
        <f t="shared" si="5"/>
        <v>43312</v>
      </c>
      <c r="N63" s="913">
        <f t="shared" si="6"/>
        <v>365</v>
      </c>
      <c r="O63" s="914">
        <f t="shared" si="3"/>
        <v>0</v>
      </c>
      <c r="P63" s="138"/>
      <c r="Q63" s="773" t="str">
        <f>IF(O63=0,"",(VLOOKUP(G63,tab!$E$38:$F$80,2,FALSE))*O63)</f>
        <v/>
      </c>
      <c r="R63" s="774" t="str">
        <f>IF(O63=0,"",(IF(Q63=0,0,Q63*geg!$G$52)))</f>
        <v/>
      </c>
      <c r="S63" s="212"/>
      <c r="T63" s="96"/>
    </row>
    <row r="64" spans="2:20" ht="12.75" customHeight="1" x14ac:dyDescent="0.2">
      <c r="B64" s="93"/>
      <c r="C64" s="133"/>
      <c r="D64" s="307" t="str">
        <f>IF('form t'!D64="","",'form t'!D64)</f>
        <v/>
      </c>
      <c r="E64" s="307" t="str">
        <f>IF('form t'!E64="","",'form t'!E64)</f>
        <v/>
      </c>
      <c r="F64" s="188" t="str">
        <f>IF('form t'!F64="","",'form t'!F64)</f>
        <v/>
      </c>
      <c r="G64" s="188" t="str">
        <f>IF('form t'!G64="","",'form t'!G64)</f>
        <v/>
      </c>
      <c r="H64" s="308" t="str">
        <f>IF('form t'!H64="","",'form t'!H64)</f>
        <v/>
      </c>
      <c r="I64" s="314"/>
      <c r="J64" s="314"/>
      <c r="K64" s="138"/>
      <c r="L64" s="912">
        <f t="shared" si="4"/>
        <v>42948</v>
      </c>
      <c r="M64" s="912">
        <f t="shared" si="5"/>
        <v>43312</v>
      </c>
      <c r="N64" s="913">
        <f t="shared" si="6"/>
        <v>365</v>
      </c>
      <c r="O64" s="914">
        <f t="shared" si="3"/>
        <v>0</v>
      </c>
      <c r="P64" s="138"/>
      <c r="Q64" s="773" t="str">
        <f>IF(O64=0,"",(VLOOKUP(G64,tab!$E$38:$F$80,2,FALSE))*O64)</f>
        <v/>
      </c>
      <c r="R64" s="774" t="str">
        <f>IF(O64=0,"",(IF(Q64=0,0,Q64*geg!$G$52)))</f>
        <v/>
      </c>
      <c r="S64" s="212"/>
      <c r="T64" s="96"/>
    </row>
    <row r="65" spans="2:20" ht="12.75" customHeight="1" x14ac:dyDescent="0.2">
      <c r="B65" s="93"/>
      <c r="C65" s="133"/>
      <c r="D65" s="307" t="str">
        <f>IF('form t'!D65="","",'form t'!D65)</f>
        <v/>
      </c>
      <c r="E65" s="307" t="str">
        <f>IF('form t'!E65="","",'form t'!E65)</f>
        <v/>
      </c>
      <c r="F65" s="188" t="str">
        <f>IF('form t'!F65="","",'form t'!F65)</f>
        <v/>
      </c>
      <c r="G65" s="188" t="str">
        <f>IF('form t'!G65="","",'form t'!G65)</f>
        <v/>
      </c>
      <c r="H65" s="308" t="str">
        <f>IF('form t'!H65="","",'form t'!H65)</f>
        <v/>
      </c>
      <c r="I65" s="314"/>
      <c r="J65" s="314"/>
      <c r="K65" s="138"/>
      <c r="L65" s="912">
        <f t="shared" si="4"/>
        <v>42948</v>
      </c>
      <c r="M65" s="912">
        <f t="shared" si="5"/>
        <v>43312</v>
      </c>
      <c r="N65" s="913">
        <f t="shared" si="6"/>
        <v>365</v>
      </c>
      <c r="O65" s="914">
        <f t="shared" si="3"/>
        <v>0</v>
      </c>
      <c r="P65" s="138"/>
      <c r="Q65" s="773" t="str">
        <f>IF(O65=0,"",(VLOOKUP(G65,tab!$E$38:$F$80,2,FALSE))*O65)</f>
        <v/>
      </c>
      <c r="R65" s="774" t="str">
        <f>IF(O65=0,"",(IF(Q65=0,0,Q65*geg!$G$52)))</f>
        <v/>
      </c>
      <c r="S65" s="212"/>
      <c r="T65" s="96"/>
    </row>
    <row r="66" spans="2:20" ht="12.75" customHeight="1" x14ac:dyDescent="0.2">
      <c r="B66" s="93"/>
      <c r="C66" s="133"/>
      <c r="D66" s="307" t="str">
        <f>IF('form t'!D66="","",'form t'!D66)</f>
        <v/>
      </c>
      <c r="E66" s="307" t="str">
        <f>IF('form t'!E66="","",'form t'!E66)</f>
        <v/>
      </c>
      <c r="F66" s="188" t="str">
        <f>IF('form t'!F66="","",'form t'!F66)</f>
        <v/>
      </c>
      <c r="G66" s="188" t="str">
        <f>IF('form t'!G66="","",'form t'!G66)</f>
        <v/>
      </c>
      <c r="H66" s="308" t="str">
        <f>IF('form t'!H66="","",'form t'!H66)</f>
        <v/>
      </c>
      <c r="I66" s="314"/>
      <c r="J66" s="314"/>
      <c r="K66" s="138"/>
      <c r="L66" s="912">
        <f t="shared" si="4"/>
        <v>42948</v>
      </c>
      <c r="M66" s="912">
        <f t="shared" si="5"/>
        <v>43312</v>
      </c>
      <c r="N66" s="913">
        <f t="shared" si="6"/>
        <v>365</v>
      </c>
      <c r="O66" s="914">
        <f t="shared" si="3"/>
        <v>0</v>
      </c>
      <c r="P66" s="138"/>
      <c r="Q66" s="773" t="str">
        <f>IF(O66=0,"",(VLOOKUP(G66,tab!$E$38:$F$80,2,FALSE))*O66)</f>
        <v/>
      </c>
      <c r="R66" s="774" t="str">
        <f>IF(O66=0,"",(IF(Q66=0,0,Q66*geg!$G$52)))</f>
        <v/>
      </c>
      <c r="S66" s="212"/>
      <c r="T66" s="96"/>
    </row>
    <row r="67" spans="2:20" ht="12.75" customHeight="1" x14ac:dyDescent="0.2">
      <c r="B67" s="93"/>
      <c r="C67" s="133"/>
      <c r="D67" s="307" t="str">
        <f>IF('form t'!D67="","",'form t'!D67)</f>
        <v/>
      </c>
      <c r="E67" s="307" t="str">
        <f>IF('form t'!E67="","",'form t'!E67)</f>
        <v/>
      </c>
      <c r="F67" s="188" t="str">
        <f>IF('form t'!F67="","",'form t'!F67)</f>
        <v/>
      </c>
      <c r="G67" s="188" t="str">
        <f>IF('form t'!G67="","",'form t'!G67)</f>
        <v/>
      </c>
      <c r="H67" s="308" t="str">
        <f>IF('form t'!H67="","",'form t'!H67)</f>
        <v/>
      </c>
      <c r="I67" s="314"/>
      <c r="J67" s="314"/>
      <c r="K67" s="138"/>
      <c r="L67" s="912">
        <f t="shared" si="4"/>
        <v>42948</v>
      </c>
      <c r="M67" s="912">
        <f t="shared" si="5"/>
        <v>43312</v>
      </c>
      <c r="N67" s="913">
        <f t="shared" si="6"/>
        <v>365</v>
      </c>
      <c r="O67" s="914">
        <f t="shared" si="3"/>
        <v>0</v>
      </c>
      <c r="P67" s="138"/>
      <c r="Q67" s="773" t="str">
        <f>IF(O67=0,"",(VLOOKUP(G67,tab!$E$38:$F$80,2,FALSE))*O67)</f>
        <v/>
      </c>
      <c r="R67" s="774" t="str">
        <f>IF(O67=0,"",(IF(Q67=0,0,Q67*geg!$G$52)))</f>
        <v/>
      </c>
      <c r="S67" s="212"/>
      <c r="T67" s="96"/>
    </row>
    <row r="68" spans="2:20" ht="12.75" customHeight="1" x14ac:dyDescent="0.2">
      <c r="B68" s="93"/>
      <c r="C68" s="133"/>
      <c r="D68" s="307" t="str">
        <f>IF('form t'!D68="","",'form t'!D68)</f>
        <v/>
      </c>
      <c r="E68" s="307" t="str">
        <f>IF('form t'!E68="","",'form t'!E68)</f>
        <v/>
      </c>
      <c r="F68" s="188" t="str">
        <f>IF('form t'!F68="","",'form t'!F68)</f>
        <v/>
      </c>
      <c r="G68" s="188" t="str">
        <f>IF('form t'!G68="","",'form t'!G68)</f>
        <v/>
      </c>
      <c r="H68" s="308" t="str">
        <f>IF('form t'!H68="","",'form t'!H68)</f>
        <v/>
      </c>
      <c r="I68" s="314"/>
      <c r="J68" s="314"/>
      <c r="K68" s="138"/>
      <c r="L68" s="912">
        <f t="shared" si="4"/>
        <v>42948</v>
      </c>
      <c r="M68" s="912">
        <f t="shared" si="5"/>
        <v>43312</v>
      </c>
      <c r="N68" s="913">
        <f t="shared" si="6"/>
        <v>365</v>
      </c>
      <c r="O68" s="914">
        <f t="shared" si="3"/>
        <v>0</v>
      </c>
      <c r="P68" s="138"/>
      <c r="Q68" s="773" t="str">
        <f>IF(O68=0,"",(VLOOKUP(G68,tab!$E$38:$F$80,2,FALSE))*O68)</f>
        <v/>
      </c>
      <c r="R68" s="774" t="str">
        <f>IF(O68=0,"",(IF(Q68=0,0,Q68*geg!$G$52)))</f>
        <v/>
      </c>
      <c r="S68" s="212"/>
      <c r="T68" s="96"/>
    </row>
    <row r="69" spans="2:20" ht="12.75" customHeight="1" x14ac:dyDescent="0.2">
      <c r="B69" s="93"/>
      <c r="C69" s="133"/>
      <c r="D69" s="307" t="str">
        <f>IF('form t'!D69="","",'form t'!D69)</f>
        <v/>
      </c>
      <c r="E69" s="307" t="str">
        <f>IF('form t'!E69="","",'form t'!E69)</f>
        <v/>
      </c>
      <c r="F69" s="188" t="str">
        <f>IF('form t'!F69="","",'form t'!F69)</f>
        <v/>
      </c>
      <c r="G69" s="188" t="str">
        <f>IF('form t'!G69="","",'form t'!G69)</f>
        <v/>
      </c>
      <c r="H69" s="308" t="str">
        <f>IF('form t'!H69="","",'form t'!H69)</f>
        <v/>
      </c>
      <c r="I69" s="314"/>
      <c r="J69" s="314"/>
      <c r="K69" s="138"/>
      <c r="L69" s="912">
        <f t="shared" si="4"/>
        <v>42948</v>
      </c>
      <c r="M69" s="912">
        <f t="shared" si="5"/>
        <v>43312</v>
      </c>
      <c r="N69" s="913">
        <f t="shared" si="6"/>
        <v>365</v>
      </c>
      <c r="O69" s="914">
        <f t="shared" si="3"/>
        <v>0</v>
      </c>
      <c r="P69" s="138"/>
      <c r="Q69" s="773" t="str">
        <f>IF(O69=0,"",(VLOOKUP(G69,tab!$E$38:$F$80,2,FALSE))*O69)</f>
        <v/>
      </c>
      <c r="R69" s="774" t="str">
        <f>IF(O69=0,"",(IF(Q69=0,0,Q69*geg!$G$52)))</f>
        <v/>
      </c>
      <c r="S69" s="212"/>
      <c r="T69" s="96"/>
    </row>
    <row r="70" spans="2:20" ht="12.75" customHeight="1" x14ac:dyDescent="0.2">
      <c r="B70" s="93"/>
      <c r="C70" s="133"/>
      <c r="D70" s="307" t="str">
        <f>IF('form t'!D70="","",'form t'!D70)</f>
        <v/>
      </c>
      <c r="E70" s="307" t="str">
        <f>IF('form t'!E70="","",'form t'!E70)</f>
        <v/>
      </c>
      <c r="F70" s="188" t="str">
        <f>IF('form t'!F70="","",'form t'!F70)</f>
        <v/>
      </c>
      <c r="G70" s="188" t="str">
        <f>IF('form t'!G70="","",'form t'!G70)</f>
        <v/>
      </c>
      <c r="H70" s="308" t="str">
        <f>IF('form t'!H70="","",'form t'!H70)</f>
        <v/>
      </c>
      <c r="I70" s="314"/>
      <c r="J70" s="314"/>
      <c r="K70" s="138"/>
      <c r="L70" s="912">
        <f t="shared" si="4"/>
        <v>42948</v>
      </c>
      <c r="M70" s="912">
        <f t="shared" si="5"/>
        <v>43312</v>
      </c>
      <c r="N70" s="913">
        <f t="shared" si="6"/>
        <v>365</v>
      </c>
      <c r="O70" s="914">
        <f t="shared" si="3"/>
        <v>0</v>
      </c>
      <c r="P70" s="138"/>
      <c r="Q70" s="773" t="str">
        <f>IF(O70=0,"",(VLOOKUP(G70,tab!$E$38:$F$80,2,FALSE))*O70)</f>
        <v/>
      </c>
      <c r="R70" s="774" t="str">
        <f>IF(O70=0,"",(IF(Q70=0,0,Q70*geg!$G$52)))</f>
        <v/>
      </c>
      <c r="S70" s="212"/>
      <c r="T70" s="96"/>
    </row>
    <row r="71" spans="2:20" ht="12.75" customHeight="1" x14ac:dyDescent="0.2">
      <c r="B71" s="93"/>
      <c r="C71" s="133"/>
      <c r="D71" s="307" t="str">
        <f>IF('form t'!D71="","",'form t'!D71)</f>
        <v/>
      </c>
      <c r="E71" s="307" t="str">
        <f>IF('form t'!E71="","",'form t'!E71)</f>
        <v/>
      </c>
      <c r="F71" s="188" t="str">
        <f>IF('form t'!F71="","",'form t'!F71)</f>
        <v/>
      </c>
      <c r="G71" s="188" t="str">
        <f>IF('form t'!G71="","",'form t'!G71)</f>
        <v/>
      </c>
      <c r="H71" s="308" t="str">
        <f>IF('form t'!H71="","",'form t'!H71)</f>
        <v/>
      </c>
      <c r="I71" s="314"/>
      <c r="J71" s="314"/>
      <c r="K71" s="138"/>
      <c r="L71" s="912">
        <f t="shared" si="4"/>
        <v>42948</v>
      </c>
      <c r="M71" s="912">
        <f t="shared" si="5"/>
        <v>43312</v>
      </c>
      <c r="N71" s="913">
        <f t="shared" si="6"/>
        <v>365</v>
      </c>
      <c r="O71" s="914">
        <f t="shared" si="3"/>
        <v>0</v>
      </c>
      <c r="P71" s="138"/>
      <c r="Q71" s="773" t="str">
        <f>IF(O71=0,"",(VLOOKUP(G71,tab!$E$38:$F$80,2,FALSE))*O71)</f>
        <v/>
      </c>
      <c r="R71" s="774" t="str">
        <f>IF(O71=0,"",(IF(Q71=0,0,Q71*geg!$G$52)))</f>
        <v/>
      </c>
      <c r="S71" s="212"/>
      <c r="T71" s="96"/>
    </row>
    <row r="72" spans="2:20" ht="12.75" customHeight="1" x14ac:dyDescent="0.2">
      <c r="B72" s="93"/>
      <c r="C72" s="133"/>
      <c r="D72" s="307" t="str">
        <f>IF('form t'!D72="","",'form t'!D72)</f>
        <v/>
      </c>
      <c r="E72" s="307" t="str">
        <f>IF('form t'!E72="","",'form t'!E72)</f>
        <v/>
      </c>
      <c r="F72" s="188" t="str">
        <f>IF('form t'!F72="","",'form t'!F72)</f>
        <v/>
      </c>
      <c r="G72" s="188" t="str">
        <f>IF('form t'!G72="","",'form t'!G72)</f>
        <v/>
      </c>
      <c r="H72" s="308" t="str">
        <f>IF('form t'!H72="","",'form t'!H72)</f>
        <v/>
      </c>
      <c r="I72" s="314"/>
      <c r="J72" s="314"/>
      <c r="K72" s="138"/>
      <c r="L72" s="912">
        <f t="shared" si="4"/>
        <v>42948</v>
      </c>
      <c r="M72" s="912">
        <f t="shared" si="5"/>
        <v>43312</v>
      </c>
      <c r="N72" s="913">
        <f t="shared" si="6"/>
        <v>365</v>
      </c>
      <c r="O72" s="914">
        <f t="shared" si="3"/>
        <v>0</v>
      </c>
      <c r="P72" s="138"/>
      <c r="Q72" s="773" t="str">
        <f>IF(O72=0,"",(VLOOKUP(G72,tab!$E$38:$F$80,2,FALSE))*O72)</f>
        <v/>
      </c>
      <c r="R72" s="774" t="str">
        <f>IF(O72=0,"",(IF(Q72=0,0,Q72*geg!$G$52)))</f>
        <v/>
      </c>
      <c r="S72" s="212"/>
      <c r="T72" s="96"/>
    </row>
    <row r="73" spans="2:20" ht="12.75" customHeight="1" x14ac:dyDescent="0.2">
      <c r="B73" s="93"/>
      <c r="C73" s="133"/>
      <c r="D73" s="307" t="str">
        <f>IF('form t'!D73="","",'form t'!D73)</f>
        <v/>
      </c>
      <c r="E73" s="307" t="str">
        <f>IF('form t'!E73="","",'form t'!E73)</f>
        <v/>
      </c>
      <c r="F73" s="188" t="str">
        <f>IF('form t'!F73="","",'form t'!F73)</f>
        <v/>
      </c>
      <c r="G73" s="188" t="str">
        <f>IF('form t'!G73="","",'form t'!G73)</f>
        <v/>
      </c>
      <c r="H73" s="308" t="str">
        <f>IF('form t'!H73="","",'form t'!H73)</f>
        <v/>
      </c>
      <c r="I73" s="314"/>
      <c r="J73" s="314"/>
      <c r="K73" s="138"/>
      <c r="L73" s="912">
        <f t="shared" si="4"/>
        <v>42948</v>
      </c>
      <c r="M73" s="912">
        <f t="shared" si="5"/>
        <v>43312</v>
      </c>
      <c r="N73" s="913">
        <f t="shared" si="6"/>
        <v>365</v>
      </c>
      <c r="O73" s="914">
        <f t="shared" si="3"/>
        <v>0</v>
      </c>
      <c r="P73" s="138"/>
      <c r="Q73" s="773" t="str">
        <f>IF(O73=0,"",(VLOOKUP(G73,tab!$E$38:$F$80,2,FALSE))*O73)</f>
        <v/>
      </c>
      <c r="R73" s="774" t="str">
        <f>IF(O73=0,"",(IF(Q73=0,0,Q73*geg!$G$52)))</f>
        <v/>
      </c>
      <c r="S73" s="212"/>
      <c r="T73" s="96"/>
    </row>
    <row r="74" spans="2:20" ht="12.75" customHeight="1" x14ac:dyDescent="0.2">
      <c r="B74" s="93"/>
      <c r="C74" s="133"/>
      <c r="D74" s="307" t="str">
        <f>IF('form t'!D74="","",'form t'!D74)</f>
        <v/>
      </c>
      <c r="E74" s="307" t="str">
        <f>IF('form t'!E74="","",'form t'!E74)</f>
        <v/>
      </c>
      <c r="F74" s="188" t="str">
        <f>IF('form t'!F74="","",'form t'!F74)</f>
        <v/>
      </c>
      <c r="G74" s="188" t="str">
        <f>IF('form t'!G74="","",'form t'!G74)</f>
        <v/>
      </c>
      <c r="H74" s="308" t="str">
        <f>IF('form t'!H74="","",'form t'!H74)</f>
        <v/>
      </c>
      <c r="I74" s="314"/>
      <c r="J74" s="314"/>
      <c r="K74" s="138"/>
      <c r="L74" s="912">
        <f t="shared" si="4"/>
        <v>42948</v>
      </c>
      <c r="M74" s="912">
        <f t="shared" si="5"/>
        <v>43312</v>
      </c>
      <c r="N74" s="913">
        <f t="shared" si="6"/>
        <v>365</v>
      </c>
      <c r="O74" s="914">
        <f t="shared" si="3"/>
        <v>0</v>
      </c>
      <c r="P74" s="138"/>
      <c r="Q74" s="773" t="str">
        <f>IF(O74=0,"",(VLOOKUP(G74,tab!$E$38:$F$80,2,FALSE))*O74)</f>
        <v/>
      </c>
      <c r="R74" s="774" t="str">
        <f>IF(O74=0,"",(IF(Q74=0,0,Q74*geg!$G$52)))</f>
        <v/>
      </c>
      <c r="S74" s="212"/>
      <c r="T74" s="96"/>
    </row>
    <row r="75" spans="2:20" ht="12.75" customHeight="1" x14ac:dyDescent="0.2">
      <c r="B75" s="93"/>
      <c r="C75" s="133"/>
      <c r="D75" s="307" t="str">
        <f>IF('form t'!D75="","",'form t'!D75)</f>
        <v/>
      </c>
      <c r="E75" s="307" t="str">
        <f>IF('form t'!E75="","",'form t'!E75)</f>
        <v/>
      </c>
      <c r="F75" s="188" t="str">
        <f>IF('form t'!F75="","",'form t'!F75)</f>
        <v/>
      </c>
      <c r="G75" s="188" t="str">
        <f>IF('form t'!G75="","",'form t'!G75)</f>
        <v/>
      </c>
      <c r="H75" s="308" t="str">
        <f>IF('form t'!H75="","",'form t'!H75)</f>
        <v/>
      </c>
      <c r="I75" s="314"/>
      <c r="J75" s="314"/>
      <c r="K75" s="138"/>
      <c r="L75" s="912">
        <f t="shared" si="4"/>
        <v>42948</v>
      </c>
      <c r="M75" s="912">
        <f t="shared" si="5"/>
        <v>43312</v>
      </c>
      <c r="N75" s="913">
        <f t="shared" si="6"/>
        <v>365</v>
      </c>
      <c r="O75" s="914">
        <f t="shared" si="3"/>
        <v>0</v>
      </c>
      <c r="P75" s="138"/>
      <c r="Q75" s="773" t="str">
        <f>IF(O75=0,"",(VLOOKUP(G75,tab!$E$38:$F$80,2,FALSE))*O75)</f>
        <v/>
      </c>
      <c r="R75" s="774" t="str">
        <f>IF(O75=0,"",(IF(Q75=0,0,Q75*geg!$G$52)))</f>
        <v/>
      </c>
      <c r="S75" s="212"/>
      <c r="T75" s="96"/>
    </row>
    <row r="76" spans="2:20" ht="12.75" customHeight="1" x14ac:dyDescent="0.2">
      <c r="B76" s="93"/>
      <c r="C76" s="133"/>
      <c r="D76" s="307" t="str">
        <f>IF('form t'!D76="","",'form t'!D76)</f>
        <v/>
      </c>
      <c r="E76" s="307" t="str">
        <f>IF('form t'!E76="","",'form t'!E76)</f>
        <v/>
      </c>
      <c r="F76" s="188" t="str">
        <f>IF('form t'!F76="","",'form t'!F76)</f>
        <v/>
      </c>
      <c r="G76" s="188" t="str">
        <f>IF('form t'!G76="","",'form t'!G76)</f>
        <v/>
      </c>
      <c r="H76" s="308" t="str">
        <f>IF('form t'!H76="","",'form t'!H76)</f>
        <v/>
      </c>
      <c r="I76" s="314"/>
      <c r="J76" s="314"/>
      <c r="K76" s="138"/>
      <c r="L76" s="912">
        <f t="shared" si="4"/>
        <v>42948</v>
      </c>
      <c r="M76" s="912">
        <f t="shared" si="5"/>
        <v>43312</v>
      </c>
      <c r="N76" s="913">
        <f t="shared" si="6"/>
        <v>365</v>
      </c>
      <c r="O76" s="914">
        <f t="shared" ref="O76:O110" si="7">IF(H76="",0,(H76*N76/$N$8))</f>
        <v>0</v>
      </c>
      <c r="P76" s="138"/>
      <c r="Q76" s="773" t="str">
        <f>IF(O76=0,"",(VLOOKUP(G76,tab!$E$38:$F$80,2,FALSE))*O76)</f>
        <v/>
      </c>
      <c r="R76" s="774" t="str">
        <f>IF(O76=0,"",(IF(Q76=0,0,Q76*geg!$G$52)))</f>
        <v/>
      </c>
      <c r="S76" s="212"/>
      <c r="T76" s="96"/>
    </row>
    <row r="77" spans="2:20" ht="12.75" customHeight="1" x14ac:dyDescent="0.2">
      <c r="B77" s="93"/>
      <c r="C77" s="133"/>
      <c r="D77" s="307" t="str">
        <f>IF('form t'!D77="","",'form t'!D77)</f>
        <v/>
      </c>
      <c r="E77" s="307" t="str">
        <f>IF('form t'!E77="","",'form t'!E77)</f>
        <v/>
      </c>
      <c r="F77" s="188" t="str">
        <f>IF('form t'!F77="","",'form t'!F77)</f>
        <v/>
      </c>
      <c r="G77" s="188" t="str">
        <f>IF('form t'!G77="","",'form t'!G77)</f>
        <v/>
      </c>
      <c r="H77" s="308" t="str">
        <f>IF('form t'!H77="","",'form t'!H77)</f>
        <v/>
      </c>
      <c r="I77" s="314"/>
      <c r="J77" s="314"/>
      <c r="K77" s="138"/>
      <c r="L77" s="912">
        <f t="shared" ref="L77:L110" si="8">IF(I77=0,$L$8,I77)</f>
        <v>42948</v>
      </c>
      <c r="M77" s="912">
        <f t="shared" ref="M77:M110" si="9">IF(J77=0,$M$8,J77)</f>
        <v>43312</v>
      </c>
      <c r="N77" s="913">
        <f t="shared" si="6"/>
        <v>365</v>
      </c>
      <c r="O77" s="914">
        <f t="shared" si="7"/>
        <v>0</v>
      </c>
      <c r="P77" s="138"/>
      <c r="Q77" s="773" t="str">
        <f>IF(O77=0,"",(VLOOKUP(G77,tab!$E$38:$F$80,2,FALSE))*O77)</f>
        <v/>
      </c>
      <c r="R77" s="774" t="str">
        <f>IF(O77=0,"",(IF(Q77=0,0,Q77*geg!$G$52)))</f>
        <v/>
      </c>
      <c r="S77" s="212"/>
      <c r="T77" s="96"/>
    </row>
    <row r="78" spans="2:20" ht="12.75" customHeight="1" x14ac:dyDescent="0.2">
      <c r="B78" s="93"/>
      <c r="C78" s="133"/>
      <c r="D78" s="307" t="str">
        <f>IF('form t'!D78="","",'form t'!D78)</f>
        <v/>
      </c>
      <c r="E78" s="307" t="str">
        <f>IF('form t'!E78="","",'form t'!E78)</f>
        <v/>
      </c>
      <c r="F78" s="188" t="str">
        <f>IF('form t'!F78="","",'form t'!F78)</f>
        <v/>
      </c>
      <c r="G78" s="188" t="str">
        <f>IF('form t'!G78="","",'form t'!G78)</f>
        <v/>
      </c>
      <c r="H78" s="308" t="str">
        <f>IF('form t'!H78="","",'form t'!H78)</f>
        <v/>
      </c>
      <c r="I78" s="314"/>
      <c r="J78" s="314"/>
      <c r="K78" s="138"/>
      <c r="L78" s="912">
        <f t="shared" si="8"/>
        <v>42948</v>
      </c>
      <c r="M78" s="912">
        <f t="shared" si="9"/>
        <v>43312</v>
      </c>
      <c r="N78" s="913">
        <f t="shared" si="6"/>
        <v>365</v>
      </c>
      <c r="O78" s="914">
        <f t="shared" si="7"/>
        <v>0</v>
      </c>
      <c r="P78" s="138"/>
      <c r="Q78" s="773" t="str">
        <f>IF(O78=0,"",(VLOOKUP(G78,tab!$E$38:$F$80,2,FALSE))*O78)</f>
        <v/>
      </c>
      <c r="R78" s="774" t="str">
        <f>IF(O78=0,"",(IF(Q78=0,0,Q78*geg!$G$52)))</f>
        <v/>
      </c>
      <c r="S78" s="212"/>
      <c r="T78" s="96"/>
    </row>
    <row r="79" spans="2:20" ht="12.75" customHeight="1" x14ac:dyDescent="0.2">
      <c r="B79" s="93"/>
      <c r="C79" s="133"/>
      <c r="D79" s="307" t="str">
        <f>IF('form t'!D79="","",'form t'!D79)</f>
        <v/>
      </c>
      <c r="E79" s="307" t="str">
        <f>IF('form t'!E79="","",'form t'!E79)</f>
        <v/>
      </c>
      <c r="F79" s="188" t="str">
        <f>IF('form t'!F79="","",'form t'!F79)</f>
        <v/>
      </c>
      <c r="G79" s="188" t="str">
        <f>IF('form t'!G79="","",'form t'!G79)</f>
        <v/>
      </c>
      <c r="H79" s="308" t="str">
        <f>IF('form t'!H79="","",'form t'!H79)</f>
        <v/>
      </c>
      <c r="I79" s="314"/>
      <c r="J79" s="314"/>
      <c r="K79" s="138"/>
      <c r="L79" s="912">
        <f t="shared" si="8"/>
        <v>42948</v>
      </c>
      <c r="M79" s="912">
        <f t="shared" si="9"/>
        <v>43312</v>
      </c>
      <c r="N79" s="913">
        <f t="shared" si="6"/>
        <v>365</v>
      </c>
      <c r="O79" s="914">
        <f t="shared" si="7"/>
        <v>0</v>
      </c>
      <c r="P79" s="138"/>
      <c r="Q79" s="773" t="str">
        <f>IF(O79=0,"",(VLOOKUP(G79,tab!$E$38:$F$80,2,FALSE))*O79)</f>
        <v/>
      </c>
      <c r="R79" s="774" t="str">
        <f>IF(O79=0,"",(IF(Q79=0,0,Q79*geg!$G$52)))</f>
        <v/>
      </c>
      <c r="S79" s="212"/>
      <c r="T79" s="96"/>
    </row>
    <row r="80" spans="2:20" ht="12.75" customHeight="1" x14ac:dyDescent="0.2">
      <c r="B80" s="93"/>
      <c r="C80" s="133"/>
      <c r="D80" s="307" t="str">
        <f>IF('form t'!D80="","",'form t'!D80)</f>
        <v/>
      </c>
      <c r="E80" s="307" t="str">
        <f>IF('form t'!E80="","",'form t'!E80)</f>
        <v/>
      </c>
      <c r="F80" s="188" t="str">
        <f>IF('form t'!F80="","",'form t'!F80)</f>
        <v/>
      </c>
      <c r="G80" s="188" t="str">
        <f>IF('form t'!G80="","",'form t'!G80)</f>
        <v/>
      </c>
      <c r="H80" s="308" t="str">
        <f>IF('form t'!H80="","",'form t'!H80)</f>
        <v/>
      </c>
      <c r="I80" s="314"/>
      <c r="J80" s="314"/>
      <c r="K80" s="138"/>
      <c r="L80" s="912">
        <f t="shared" si="8"/>
        <v>42948</v>
      </c>
      <c r="M80" s="912">
        <f t="shared" si="9"/>
        <v>43312</v>
      </c>
      <c r="N80" s="913">
        <f t="shared" si="6"/>
        <v>365</v>
      </c>
      <c r="O80" s="914">
        <f t="shared" si="7"/>
        <v>0</v>
      </c>
      <c r="P80" s="138"/>
      <c r="Q80" s="773" t="str">
        <f>IF(O80=0,"",(VLOOKUP(G80,tab!$E$38:$F$80,2,FALSE))*O80)</f>
        <v/>
      </c>
      <c r="R80" s="774" t="str">
        <f>IF(O80=0,"",(IF(Q80=0,0,Q80*geg!$G$52)))</f>
        <v/>
      </c>
      <c r="S80" s="212"/>
      <c r="T80" s="96"/>
    </row>
    <row r="81" spans="2:20" ht="12.75" customHeight="1" x14ac:dyDescent="0.2">
      <c r="B81" s="93"/>
      <c r="C81" s="133"/>
      <c r="D81" s="307" t="str">
        <f>IF('form t'!D81="","",'form t'!D81)</f>
        <v/>
      </c>
      <c r="E81" s="307" t="str">
        <f>IF('form t'!E81="","",'form t'!E81)</f>
        <v/>
      </c>
      <c r="F81" s="188" t="str">
        <f>IF('form t'!F81="","",'form t'!F81)</f>
        <v/>
      </c>
      <c r="G81" s="188" t="str">
        <f>IF('form t'!G81="","",'form t'!G81)</f>
        <v/>
      </c>
      <c r="H81" s="308" t="str">
        <f>IF('form t'!H81="","",'form t'!H81)</f>
        <v/>
      </c>
      <c r="I81" s="314"/>
      <c r="J81" s="314"/>
      <c r="K81" s="138"/>
      <c r="L81" s="912">
        <f t="shared" si="8"/>
        <v>42948</v>
      </c>
      <c r="M81" s="912">
        <f t="shared" si="9"/>
        <v>43312</v>
      </c>
      <c r="N81" s="913">
        <f t="shared" si="6"/>
        <v>365</v>
      </c>
      <c r="O81" s="914">
        <f t="shared" si="7"/>
        <v>0</v>
      </c>
      <c r="P81" s="138"/>
      <c r="Q81" s="773" t="str">
        <f>IF(O81=0,"",(VLOOKUP(G81,tab!$E$38:$F$80,2,FALSE))*O81)</f>
        <v/>
      </c>
      <c r="R81" s="774" t="str">
        <f>IF(O81=0,"",(IF(Q81=0,0,Q81*geg!$G$52)))</f>
        <v/>
      </c>
      <c r="S81" s="212"/>
      <c r="T81" s="96"/>
    </row>
    <row r="82" spans="2:20" ht="12.75" customHeight="1" x14ac:dyDescent="0.2">
      <c r="B82" s="93"/>
      <c r="C82" s="133"/>
      <c r="D82" s="307" t="str">
        <f>IF('form t'!D82="","",'form t'!D82)</f>
        <v/>
      </c>
      <c r="E82" s="307" t="str">
        <f>IF('form t'!E82="","",'form t'!E82)</f>
        <v/>
      </c>
      <c r="F82" s="188" t="str">
        <f>IF('form t'!F82="","",'form t'!F82)</f>
        <v/>
      </c>
      <c r="G82" s="188" t="str">
        <f>IF('form t'!G82="","",'form t'!G82)</f>
        <v/>
      </c>
      <c r="H82" s="308" t="str">
        <f>IF('form t'!H82="","",'form t'!H82)</f>
        <v/>
      </c>
      <c r="I82" s="314"/>
      <c r="J82" s="314"/>
      <c r="K82" s="138"/>
      <c r="L82" s="912">
        <f t="shared" si="8"/>
        <v>42948</v>
      </c>
      <c r="M82" s="912">
        <f t="shared" si="9"/>
        <v>43312</v>
      </c>
      <c r="N82" s="913">
        <f t="shared" si="6"/>
        <v>365</v>
      </c>
      <c r="O82" s="914">
        <f t="shared" si="7"/>
        <v>0</v>
      </c>
      <c r="P82" s="138"/>
      <c r="Q82" s="773" t="str">
        <f>IF(O82=0,"",(VLOOKUP(G82,tab!$E$38:$F$80,2,FALSE))*O82)</f>
        <v/>
      </c>
      <c r="R82" s="774" t="str">
        <f>IF(O82=0,"",(IF(Q82=0,0,Q82*geg!$G$52)))</f>
        <v/>
      </c>
      <c r="S82" s="212"/>
      <c r="T82" s="96"/>
    </row>
    <row r="83" spans="2:20" ht="12.75" customHeight="1" x14ac:dyDescent="0.2">
      <c r="B83" s="93"/>
      <c r="C83" s="133"/>
      <c r="D83" s="307" t="str">
        <f>IF('form t'!D83="","",'form t'!D83)</f>
        <v/>
      </c>
      <c r="E83" s="307" t="str">
        <f>IF('form t'!E83="","",'form t'!E83)</f>
        <v/>
      </c>
      <c r="F83" s="188" t="str">
        <f>IF('form t'!F83="","",'form t'!F83)</f>
        <v/>
      </c>
      <c r="G83" s="188" t="str">
        <f>IF('form t'!G83="","",'form t'!G83)</f>
        <v/>
      </c>
      <c r="H83" s="308" t="str">
        <f>IF('form t'!H83="","",'form t'!H83)</f>
        <v/>
      </c>
      <c r="I83" s="314"/>
      <c r="J83" s="314"/>
      <c r="K83" s="138"/>
      <c r="L83" s="912">
        <f t="shared" si="8"/>
        <v>42948</v>
      </c>
      <c r="M83" s="912">
        <f t="shared" si="9"/>
        <v>43312</v>
      </c>
      <c r="N83" s="913">
        <f t="shared" si="6"/>
        <v>365</v>
      </c>
      <c r="O83" s="914">
        <f t="shared" si="7"/>
        <v>0</v>
      </c>
      <c r="P83" s="138"/>
      <c r="Q83" s="773" t="str">
        <f>IF(O83=0,"",(VLOOKUP(G83,tab!$E$38:$F$80,2,FALSE))*O83)</f>
        <v/>
      </c>
      <c r="R83" s="774" t="str">
        <f>IF(O83=0,"",(IF(Q83=0,0,Q83*geg!$G$52)))</f>
        <v/>
      </c>
      <c r="S83" s="212"/>
      <c r="T83" s="96"/>
    </row>
    <row r="84" spans="2:20" ht="12.75" customHeight="1" x14ac:dyDescent="0.2">
      <c r="B84" s="93"/>
      <c r="C84" s="133"/>
      <c r="D84" s="307" t="str">
        <f>IF('form t'!D84="","",'form t'!D84)</f>
        <v/>
      </c>
      <c r="E84" s="307" t="str">
        <f>IF('form t'!E84="","",'form t'!E84)</f>
        <v/>
      </c>
      <c r="F84" s="188" t="str">
        <f>IF('form t'!F84="","",'form t'!F84)</f>
        <v/>
      </c>
      <c r="G84" s="188" t="str">
        <f>IF('form t'!G84="","",'form t'!G84)</f>
        <v/>
      </c>
      <c r="H84" s="308" t="str">
        <f>IF('form t'!H84="","",'form t'!H84)</f>
        <v/>
      </c>
      <c r="I84" s="314"/>
      <c r="J84" s="314"/>
      <c r="K84" s="138"/>
      <c r="L84" s="912">
        <f t="shared" si="8"/>
        <v>42948</v>
      </c>
      <c r="M84" s="912">
        <f t="shared" si="9"/>
        <v>43312</v>
      </c>
      <c r="N84" s="913">
        <f t="shared" si="6"/>
        <v>365</v>
      </c>
      <c r="O84" s="914">
        <f t="shared" si="7"/>
        <v>0</v>
      </c>
      <c r="P84" s="138"/>
      <c r="Q84" s="773" t="str">
        <f>IF(O84=0,"",(VLOOKUP(G84,tab!$E$38:$F$80,2,FALSE))*O84)</f>
        <v/>
      </c>
      <c r="R84" s="774" t="str">
        <f>IF(O84=0,"",(IF(Q84=0,0,Q84*geg!$G$52)))</f>
        <v/>
      </c>
      <c r="S84" s="212"/>
      <c r="T84" s="96"/>
    </row>
    <row r="85" spans="2:20" ht="12.75" customHeight="1" x14ac:dyDescent="0.2">
      <c r="B85" s="93"/>
      <c r="C85" s="133"/>
      <c r="D85" s="307" t="str">
        <f>IF('form t'!D85="","",'form t'!D85)</f>
        <v/>
      </c>
      <c r="E85" s="307" t="str">
        <f>IF('form t'!E85="","",'form t'!E85)</f>
        <v/>
      </c>
      <c r="F85" s="188" t="str">
        <f>IF('form t'!F85="","",'form t'!F85)</f>
        <v/>
      </c>
      <c r="G85" s="188" t="str">
        <f>IF('form t'!G85="","",'form t'!G85)</f>
        <v/>
      </c>
      <c r="H85" s="308" t="str">
        <f>IF('form t'!H85="","",'form t'!H85)</f>
        <v/>
      </c>
      <c r="I85" s="314"/>
      <c r="J85" s="314"/>
      <c r="K85" s="138"/>
      <c r="L85" s="912">
        <f t="shared" si="8"/>
        <v>42948</v>
      </c>
      <c r="M85" s="912">
        <f t="shared" si="9"/>
        <v>43312</v>
      </c>
      <c r="N85" s="913">
        <f t="shared" si="6"/>
        <v>365</v>
      </c>
      <c r="O85" s="914">
        <f t="shared" si="7"/>
        <v>0</v>
      </c>
      <c r="P85" s="138"/>
      <c r="Q85" s="773" t="str">
        <f>IF(O85=0,"",(VLOOKUP(G85,tab!$E$38:$F$80,2,FALSE))*O85)</f>
        <v/>
      </c>
      <c r="R85" s="774" t="str">
        <f>IF(O85=0,"",(IF(Q85=0,0,Q85*geg!$G$52)))</f>
        <v/>
      </c>
      <c r="S85" s="212"/>
      <c r="T85" s="96"/>
    </row>
    <row r="86" spans="2:20" ht="12.75" customHeight="1" x14ac:dyDescent="0.2">
      <c r="B86" s="93"/>
      <c r="C86" s="133"/>
      <c r="D86" s="307" t="str">
        <f>IF('form t'!D86="","",'form t'!D86)</f>
        <v/>
      </c>
      <c r="E86" s="307" t="str">
        <f>IF('form t'!E86="","",'form t'!E86)</f>
        <v/>
      </c>
      <c r="F86" s="188" t="str">
        <f>IF('form t'!F86="","",'form t'!F86)</f>
        <v/>
      </c>
      <c r="G86" s="188" t="str">
        <f>IF('form t'!G86="","",'form t'!G86)</f>
        <v/>
      </c>
      <c r="H86" s="308" t="str">
        <f>IF('form t'!H86="","",'form t'!H86)</f>
        <v/>
      </c>
      <c r="I86" s="314"/>
      <c r="J86" s="314"/>
      <c r="K86" s="138"/>
      <c r="L86" s="912">
        <f t="shared" si="8"/>
        <v>42948</v>
      </c>
      <c r="M86" s="912">
        <f t="shared" si="9"/>
        <v>43312</v>
      </c>
      <c r="N86" s="913">
        <f t="shared" si="6"/>
        <v>365</v>
      </c>
      <c r="O86" s="914">
        <f t="shared" si="7"/>
        <v>0</v>
      </c>
      <c r="P86" s="138"/>
      <c r="Q86" s="773" t="str">
        <f>IF(O86=0,"",(VLOOKUP(G86,tab!$E$38:$F$80,2,FALSE))*O86)</f>
        <v/>
      </c>
      <c r="R86" s="774" t="str">
        <f>IF(O86=0,"",(IF(Q86=0,0,Q86*geg!$G$52)))</f>
        <v/>
      </c>
      <c r="S86" s="212"/>
      <c r="T86" s="96"/>
    </row>
    <row r="87" spans="2:20" ht="12.75" customHeight="1" x14ac:dyDescent="0.2">
      <c r="B87" s="93"/>
      <c r="C87" s="133"/>
      <c r="D87" s="307" t="str">
        <f>IF('form t'!D87="","",'form t'!D87)</f>
        <v/>
      </c>
      <c r="E87" s="307" t="str">
        <f>IF('form t'!E87="","",'form t'!E87)</f>
        <v/>
      </c>
      <c r="F87" s="188" t="str">
        <f>IF('form t'!F87="","",'form t'!F87)</f>
        <v/>
      </c>
      <c r="G87" s="188" t="str">
        <f>IF('form t'!G87="","",'form t'!G87)</f>
        <v/>
      </c>
      <c r="H87" s="308" t="str">
        <f>IF('form t'!H87="","",'form t'!H87)</f>
        <v/>
      </c>
      <c r="I87" s="314"/>
      <c r="J87" s="314"/>
      <c r="K87" s="138"/>
      <c r="L87" s="912">
        <f t="shared" si="8"/>
        <v>42948</v>
      </c>
      <c r="M87" s="912">
        <f t="shared" si="9"/>
        <v>43312</v>
      </c>
      <c r="N87" s="913">
        <f t="shared" si="6"/>
        <v>365</v>
      </c>
      <c r="O87" s="914">
        <f t="shared" si="7"/>
        <v>0</v>
      </c>
      <c r="P87" s="138"/>
      <c r="Q87" s="773" t="str">
        <f>IF(O87=0,"",(VLOOKUP(G87,tab!$E$38:$F$80,2,FALSE))*O87)</f>
        <v/>
      </c>
      <c r="R87" s="774" t="str">
        <f>IF(O87=0,"",(IF(Q87=0,0,Q87*geg!$G$52)))</f>
        <v/>
      </c>
      <c r="S87" s="212"/>
      <c r="T87" s="96"/>
    </row>
    <row r="88" spans="2:20" ht="12.75" customHeight="1" x14ac:dyDescent="0.2">
      <c r="B88" s="93"/>
      <c r="C88" s="133"/>
      <c r="D88" s="307" t="str">
        <f>IF('form t'!D88="","",'form t'!D88)</f>
        <v/>
      </c>
      <c r="E88" s="307" t="str">
        <f>IF('form t'!E88="","",'form t'!E88)</f>
        <v/>
      </c>
      <c r="F88" s="188" t="str">
        <f>IF('form t'!F88="","",'form t'!F88)</f>
        <v/>
      </c>
      <c r="G88" s="188" t="str">
        <f>IF('form t'!G88="","",'form t'!G88)</f>
        <v/>
      </c>
      <c r="H88" s="308" t="str">
        <f>IF('form t'!H88="","",'form t'!H88)</f>
        <v/>
      </c>
      <c r="I88" s="314"/>
      <c r="J88" s="314"/>
      <c r="K88" s="138"/>
      <c r="L88" s="912">
        <f t="shared" si="8"/>
        <v>42948</v>
      </c>
      <c r="M88" s="912">
        <f t="shared" si="9"/>
        <v>43312</v>
      </c>
      <c r="N88" s="913">
        <f t="shared" si="6"/>
        <v>365</v>
      </c>
      <c r="O88" s="914">
        <f t="shared" si="7"/>
        <v>0</v>
      </c>
      <c r="P88" s="138"/>
      <c r="Q88" s="773" t="str">
        <f>IF(O88=0,"",(VLOOKUP(G88,tab!$E$38:$F$80,2,FALSE))*O88)</f>
        <v/>
      </c>
      <c r="R88" s="774" t="str">
        <f>IF(O88=0,"",(IF(Q88=0,0,Q88*geg!$G$52)))</f>
        <v/>
      </c>
      <c r="S88" s="212"/>
      <c r="T88" s="96"/>
    </row>
    <row r="89" spans="2:20" ht="12.75" customHeight="1" x14ac:dyDescent="0.2">
      <c r="B89" s="93"/>
      <c r="C89" s="133"/>
      <c r="D89" s="307" t="str">
        <f>IF('form t'!D89="","",'form t'!D89)</f>
        <v/>
      </c>
      <c r="E89" s="307" t="str">
        <f>IF('form t'!E89="","",'form t'!E89)</f>
        <v/>
      </c>
      <c r="F89" s="188" t="str">
        <f>IF('form t'!F89="","",'form t'!F89)</f>
        <v/>
      </c>
      <c r="G89" s="188" t="str">
        <f>IF('form t'!G89="","",'form t'!G89)</f>
        <v/>
      </c>
      <c r="H89" s="308" t="str">
        <f>IF('form t'!H89="","",'form t'!H89)</f>
        <v/>
      </c>
      <c r="I89" s="314"/>
      <c r="J89" s="314"/>
      <c r="K89" s="138"/>
      <c r="L89" s="912">
        <f t="shared" si="8"/>
        <v>42948</v>
      </c>
      <c r="M89" s="912">
        <f t="shared" si="9"/>
        <v>43312</v>
      </c>
      <c r="N89" s="913">
        <f t="shared" si="6"/>
        <v>365</v>
      </c>
      <c r="O89" s="914">
        <f t="shared" si="7"/>
        <v>0</v>
      </c>
      <c r="P89" s="138"/>
      <c r="Q89" s="773" t="str">
        <f>IF(O89=0,"",(VLOOKUP(G89,tab!$E$38:$F$80,2,FALSE))*O89)</f>
        <v/>
      </c>
      <c r="R89" s="774" t="str">
        <f>IF(O89=0,"",(IF(Q89=0,0,Q89*geg!$G$52)))</f>
        <v/>
      </c>
      <c r="S89" s="212"/>
      <c r="T89" s="96"/>
    </row>
    <row r="90" spans="2:20" ht="12.75" customHeight="1" x14ac:dyDescent="0.2">
      <c r="B90" s="93"/>
      <c r="C90" s="133"/>
      <c r="D90" s="307" t="str">
        <f>IF('form t'!D90="","",'form t'!D90)</f>
        <v/>
      </c>
      <c r="E90" s="307" t="str">
        <f>IF('form t'!E90="","",'form t'!E90)</f>
        <v/>
      </c>
      <c r="F90" s="188" t="str">
        <f>IF('form t'!F90="","",'form t'!F90)</f>
        <v/>
      </c>
      <c r="G90" s="188" t="str">
        <f>IF('form t'!G90="","",'form t'!G90)</f>
        <v/>
      </c>
      <c r="H90" s="308" t="str">
        <f>IF('form t'!H90="","",'form t'!H90)</f>
        <v/>
      </c>
      <c r="I90" s="314"/>
      <c r="J90" s="314"/>
      <c r="K90" s="138"/>
      <c r="L90" s="912">
        <f t="shared" si="8"/>
        <v>42948</v>
      </c>
      <c r="M90" s="912">
        <f t="shared" si="9"/>
        <v>43312</v>
      </c>
      <c r="N90" s="913">
        <f t="shared" si="6"/>
        <v>365</v>
      </c>
      <c r="O90" s="914">
        <f t="shared" si="7"/>
        <v>0</v>
      </c>
      <c r="P90" s="138"/>
      <c r="Q90" s="773" t="str">
        <f>IF(O90=0,"",(VLOOKUP(G90,tab!$E$38:$F$80,2,FALSE))*O90)</f>
        <v/>
      </c>
      <c r="R90" s="774" t="str">
        <f>IF(O90=0,"",(IF(Q90=0,0,Q90*geg!$G$52)))</f>
        <v/>
      </c>
      <c r="S90" s="212"/>
      <c r="T90" s="96"/>
    </row>
    <row r="91" spans="2:20" ht="12.75" customHeight="1" x14ac:dyDescent="0.2">
      <c r="B91" s="93"/>
      <c r="C91" s="133"/>
      <c r="D91" s="307" t="str">
        <f>IF('form t'!D91="","",'form t'!D91)</f>
        <v/>
      </c>
      <c r="E91" s="307" t="str">
        <f>IF('form t'!E91="","",'form t'!E91)</f>
        <v/>
      </c>
      <c r="F91" s="188" t="str">
        <f>IF('form t'!F91="","",'form t'!F91)</f>
        <v/>
      </c>
      <c r="G91" s="188" t="str">
        <f>IF('form t'!G91="","",'form t'!G91)</f>
        <v/>
      </c>
      <c r="H91" s="308" t="str">
        <f>IF('form t'!H91="","",'form t'!H91)</f>
        <v/>
      </c>
      <c r="I91" s="314"/>
      <c r="J91" s="314"/>
      <c r="K91" s="138"/>
      <c r="L91" s="912">
        <f t="shared" si="8"/>
        <v>42948</v>
      </c>
      <c r="M91" s="912">
        <f t="shared" si="9"/>
        <v>43312</v>
      </c>
      <c r="N91" s="913">
        <f t="shared" si="6"/>
        <v>365</v>
      </c>
      <c r="O91" s="914">
        <f t="shared" si="7"/>
        <v>0</v>
      </c>
      <c r="P91" s="138"/>
      <c r="Q91" s="773" t="str">
        <f>IF(O91=0,"",(VLOOKUP(G91,tab!$E$38:$F$80,2,FALSE))*O91)</f>
        <v/>
      </c>
      <c r="R91" s="774" t="str">
        <f>IF(O91=0,"",(IF(Q91=0,0,Q91*geg!$G$52)))</f>
        <v/>
      </c>
      <c r="S91" s="212"/>
      <c r="T91" s="96"/>
    </row>
    <row r="92" spans="2:20" ht="12.75" customHeight="1" x14ac:dyDescent="0.2">
      <c r="B92" s="93"/>
      <c r="C92" s="133"/>
      <c r="D92" s="307" t="str">
        <f>IF('form t'!D92="","",'form t'!D92)</f>
        <v/>
      </c>
      <c r="E92" s="307" t="str">
        <f>IF('form t'!E92="","",'form t'!E92)</f>
        <v/>
      </c>
      <c r="F92" s="188" t="str">
        <f>IF('form t'!F92="","",'form t'!F92)</f>
        <v/>
      </c>
      <c r="G92" s="188" t="str">
        <f>IF('form t'!G92="","",'form t'!G92)</f>
        <v/>
      </c>
      <c r="H92" s="308" t="str">
        <f>IF('form t'!H92="","",'form t'!H92)</f>
        <v/>
      </c>
      <c r="I92" s="314"/>
      <c r="J92" s="314"/>
      <c r="K92" s="138"/>
      <c r="L92" s="912">
        <f t="shared" si="8"/>
        <v>42948</v>
      </c>
      <c r="M92" s="912">
        <f t="shared" si="9"/>
        <v>43312</v>
      </c>
      <c r="N92" s="913">
        <f t="shared" si="6"/>
        <v>365</v>
      </c>
      <c r="O92" s="914">
        <f t="shared" si="7"/>
        <v>0</v>
      </c>
      <c r="P92" s="138"/>
      <c r="Q92" s="773" t="str">
        <f>IF(O92=0,"",(VLOOKUP(G92,tab!$E$38:$F$80,2,FALSE))*O92)</f>
        <v/>
      </c>
      <c r="R92" s="774" t="str">
        <f>IF(O92=0,"",(IF(Q92=0,0,Q92*geg!$G$52)))</f>
        <v/>
      </c>
      <c r="S92" s="212"/>
      <c r="T92" s="96"/>
    </row>
    <row r="93" spans="2:20" ht="12.75" customHeight="1" x14ac:dyDescent="0.2">
      <c r="B93" s="93"/>
      <c r="C93" s="133"/>
      <c r="D93" s="307" t="str">
        <f>IF('form t'!D93="","",'form t'!D93)</f>
        <v/>
      </c>
      <c r="E93" s="307" t="str">
        <f>IF('form t'!E93="","",'form t'!E93)</f>
        <v/>
      </c>
      <c r="F93" s="188" t="str">
        <f>IF('form t'!F93="","",'form t'!F93)</f>
        <v/>
      </c>
      <c r="G93" s="188" t="str">
        <f>IF('form t'!G93="","",'form t'!G93)</f>
        <v/>
      </c>
      <c r="H93" s="308" t="str">
        <f>IF('form t'!H93="","",'form t'!H93)</f>
        <v/>
      </c>
      <c r="I93" s="314"/>
      <c r="J93" s="314"/>
      <c r="K93" s="138"/>
      <c r="L93" s="912">
        <f t="shared" si="8"/>
        <v>42948</v>
      </c>
      <c r="M93" s="912">
        <f t="shared" si="9"/>
        <v>43312</v>
      </c>
      <c r="N93" s="913">
        <f t="shared" si="6"/>
        <v>365</v>
      </c>
      <c r="O93" s="914">
        <f t="shared" si="7"/>
        <v>0</v>
      </c>
      <c r="P93" s="138"/>
      <c r="Q93" s="773" t="str">
        <f>IF(O93=0,"",(VLOOKUP(G93,tab!$E$38:$F$80,2,FALSE))*O93)</f>
        <v/>
      </c>
      <c r="R93" s="774" t="str">
        <f>IF(O93=0,"",(IF(Q93=0,0,Q93*geg!$G$52)))</f>
        <v/>
      </c>
      <c r="S93" s="212"/>
      <c r="T93" s="96"/>
    </row>
    <row r="94" spans="2:20" ht="12.75" customHeight="1" x14ac:dyDescent="0.2">
      <c r="B94" s="93"/>
      <c r="C94" s="133"/>
      <c r="D94" s="307" t="str">
        <f>IF('form t'!D94="","",'form t'!D94)</f>
        <v/>
      </c>
      <c r="E94" s="307" t="str">
        <f>IF('form t'!E94="","",'form t'!E94)</f>
        <v/>
      </c>
      <c r="F94" s="188" t="str">
        <f>IF('form t'!F94="","",'form t'!F94)</f>
        <v/>
      </c>
      <c r="G94" s="188" t="str">
        <f>IF('form t'!G94="","",'form t'!G94)</f>
        <v/>
      </c>
      <c r="H94" s="308" t="str">
        <f>IF('form t'!H94="","",'form t'!H94)</f>
        <v/>
      </c>
      <c r="I94" s="314"/>
      <c r="J94" s="314"/>
      <c r="K94" s="138"/>
      <c r="L94" s="912">
        <f t="shared" si="8"/>
        <v>42948</v>
      </c>
      <c r="M94" s="912">
        <f t="shared" si="9"/>
        <v>43312</v>
      </c>
      <c r="N94" s="913">
        <f t="shared" si="6"/>
        <v>365</v>
      </c>
      <c r="O94" s="914">
        <f t="shared" si="7"/>
        <v>0</v>
      </c>
      <c r="P94" s="138"/>
      <c r="Q94" s="773" t="str">
        <f>IF(O94=0,"",(VLOOKUP(G94,tab!$E$38:$F$80,2,FALSE))*O94)</f>
        <v/>
      </c>
      <c r="R94" s="774" t="str">
        <f>IF(O94=0,"",(IF(Q94=0,0,Q94*geg!$G$52)))</f>
        <v/>
      </c>
      <c r="S94" s="212"/>
      <c r="T94" s="96"/>
    </row>
    <row r="95" spans="2:20" ht="12.75" customHeight="1" x14ac:dyDescent="0.2">
      <c r="B95" s="93"/>
      <c r="C95" s="133"/>
      <c r="D95" s="307" t="str">
        <f>IF('form t'!D95="","",'form t'!D95)</f>
        <v/>
      </c>
      <c r="E95" s="307" t="str">
        <f>IF('form t'!E95="","",'form t'!E95)</f>
        <v/>
      </c>
      <c r="F95" s="188" t="str">
        <f>IF('form t'!F95="","",'form t'!F95)</f>
        <v/>
      </c>
      <c r="G95" s="188" t="str">
        <f>IF('form t'!G95="","",'form t'!G95)</f>
        <v/>
      </c>
      <c r="H95" s="308" t="str">
        <f>IF('form t'!H95="","",'form t'!H95)</f>
        <v/>
      </c>
      <c r="I95" s="314"/>
      <c r="J95" s="314"/>
      <c r="K95" s="138"/>
      <c r="L95" s="912">
        <f t="shared" si="8"/>
        <v>42948</v>
      </c>
      <c r="M95" s="912">
        <f t="shared" si="9"/>
        <v>43312</v>
      </c>
      <c r="N95" s="913">
        <f t="shared" si="6"/>
        <v>365</v>
      </c>
      <c r="O95" s="914">
        <f t="shared" si="7"/>
        <v>0</v>
      </c>
      <c r="P95" s="138"/>
      <c r="Q95" s="773" t="str">
        <f>IF(O95=0,"",(VLOOKUP(G95,tab!$E$38:$F$80,2,FALSE))*O95)</f>
        <v/>
      </c>
      <c r="R95" s="774" t="str">
        <f>IF(O95=0,"",(IF(Q95=0,0,Q95*geg!$G$52)))</f>
        <v/>
      </c>
      <c r="S95" s="212"/>
      <c r="T95" s="96"/>
    </row>
    <row r="96" spans="2:20" ht="12.75" customHeight="1" x14ac:dyDescent="0.2">
      <c r="B96" s="93"/>
      <c r="C96" s="133"/>
      <c r="D96" s="307" t="str">
        <f>IF('form t'!D96="","",'form t'!D96)</f>
        <v/>
      </c>
      <c r="E96" s="307" t="str">
        <f>IF('form t'!E96="","",'form t'!E96)</f>
        <v/>
      </c>
      <c r="F96" s="188" t="str">
        <f>IF('form t'!F96="","",'form t'!F96)</f>
        <v/>
      </c>
      <c r="G96" s="188" t="str">
        <f>IF('form t'!G96="","",'form t'!G96)</f>
        <v/>
      </c>
      <c r="H96" s="308" t="str">
        <f>IF('form t'!H96="","",'form t'!H96)</f>
        <v/>
      </c>
      <c r="I96" s="314"/>
      <c r="J96" s="314"/>
      <c r="K96" s="138"/>
      <c r="L96" s="912">
        <f t="shared" si="8"/>
        <v>42948</v>
      </c>
      <c r="M96" s="912">
        <f t="shared" si="9"/>
        <v>43312</v>
      </c>
      <c r="N96" s="913">
        <f t="shared" si="6"/>
        <v>365</v>
      </c>
      <c r="O96" s="914">
        <f t="shared" si="7"/>
        <v>0</v>
      </c>
      <c r="P96" s="138"/>
      <c r="Q96" s="773" t="str">
        <f>IF(O96=0,"",(VLOOKUP(G96,tab!$E$38:$F$80,2,FALSE))*O96)</f>
        <v/>
      </c>
      <c r="R96" s="774" t="str">
        <f>IF(O96=0,"",(IF(Q96=0,0,Q96*geg!$G$52)))</f>
        <v/>
      </c>
      <c r="S96" s="212"/>
      <c r="T96" s="96"/>
    </row>
    <row r="97" spans="2:20" ht="12.75" customHeight="1" x14ac:dyDescent="0.2">
      <c r="B97" s="93"/>
      <c r="C97" s="133"/>
      <c r="D97" s="307" t="str">
        <f>IF('form t'!D97="","",'form t'!D97)</f>
        <v/>
      </c>
      <c r="E97" s="307" t="str">
        <f>IF('form t'!E97="","",'form t'!E97)</f>
        <v/>
      </c>
      <c r="F97" s="188" t="str">
        <f>IF('form t'!F97="","",'form t'!F97)</f>
        <v/>
      </c>
      <c r="G97" s="188" t="str">
        <f>IF('form t'!G97="","",'form t'!G97)</f>
        <v/>
      </c>
      <c r="H97" s="308" t="str">
        <f>IF('form t'!H97="","",'form t'!H97)</f>
        <v/>
      </c>
      <c r="I97" s="314"/>
      <c r="J97" s="314"/>
      <c r="K97" s="138"/>
      <c r="L97" s="912">
        <f t="shared" si="8"/>
        <v>42948</v>
      </c>
      <c r="M97" s="912">
        <f t="shared" si="9"/>
        <v>43312</v>
      </c>
      <c r="N97" s="913">
        <f t="shared" si="6"/>
        <v>365</v>
      </c>
      <c r="O97" s="914">
        <f t="shared" si="7"/>
        <v>0</v>
      </c>
      <c r="P97" s="138"/>
      <c r="Q97" s="773" t="str">
        <f>IF(O97=0,"",(VLOOKUP(G97,tab!$E$38:$F$80,2,FALSE))*O97)</f>
        <v/>
      </c>
      <c r="R97" s="774" t="str">
        <f>IF(O97=0,"",(IF(Q97=0,0,Q97*geg!$G$52)))</f>
        <v/>
      </c>
      <c r="S97" s="212"/>
      <c r="T97" s="96"/>
    </row>
    <row r="98" spans="2:20" ht="12.75" customHeight="1" x14ac:dyDescent="0.2">
      <c r="B98" s="93"/>
      <c r="C98" s="133"/>
      <c r="D98" s="307" t="str">
        <f>IF('form t'!D98="","",'form t'!D98)</f>
        <v/>
      </c>
      <c r="E98" s="307" t="str">
        <f>IF('form t'!E98="","",'form t'!E98)</f>
        <v/>
      </c>
      <c r="F98" s="188" t="str">
        <f>IF('form t'!F98="","",'form t'!F98)</f>
        <v/>
      </c>
      <c r="G98" s="188" t="str">
        <f>IF('form t'!G98="","",'form t'!G98)</f>
        <v/>
      </c>
      <c r="H98" s="308" t="str">
        <f>IF('form t'!H98="","",'form t'!H98)</f>
        <v/>
      </c>
      <c r="I98" s="314"/>
      <c r="J98" s="314"/>
      <c r="K98" s="138"/>
      <c r="L98" s="912">
        <f t="shared" si="8"/>
        <v>42948</v>
      </c>
      <c r="M98" s="912">
        <f t="shared" si="9"/>
        <v>43312</v>
      </c>
      <c r="N98" s="913">
        <f t="shared" si="6"/>
        <v>365</v>
      </c>
      <c r="O98" s="914">
        <f t="shared" si="7"/>
        <v>0</v>
      </c>
      <c r="P98" s="138"/>
      <c r="Q98" s="773" t="str">
        <f>IF(O98=0,"",(VLOOKUP(G98,tab!$E$38:$F$80,2,FALSE))*O98)</f>
        <v/>
      </c>
      <c r="R98" s="774" t="str">
        <f>IF(O98=0,"",(IF(Q98=0,0,Q98*geg!$G$52)))</f>
        <v/>
      </c>
      <c r="S98" s="212"/>
      <c r="T98" s="96"/>
    </row>
    <row r="99" spans="2:20" ht="12.75" customHeight="1" x14ac:dyDescent="0.2">
      <c r="B99" s="93"/>
      <c r="C99" s="133"/>
      <c r="D99" s="307" t="str">
        <f>IF('form t'!D99="","",'form t'!D99)</f>
        <v/>
      </c>
      <c r="E99" s="307" t="str">
        <f>IF('form t'!E99="","",'form t'!E99)</f>
        <v/>
      </c>
      <c r="F99" s="188" t="str">
        <f>IF('form t'!F99="","",'form t'!F99)</f>
        <v/>
      </c>
      <c r="G99" s="188" t="str">
        <f>IF('form t'!G99="","",'form t'!G99)</f>
        <v/>
      </c>
      <c r="H99" s="308" t="str">
        <f>IF('form t'!H99="","",'form t'!H99)</f>
        <v/>
      </c>
      <c r="I99" s="314"/>
      <c r="J99" s="314"/>
      <c r="K99" s="138"/>
      <c r="L99" s="912">
        <f t="shared" si="8"/>
        <v>42948</v>
      </c>
      <c r="M99" s="912">
        <f t="shared" si="9"/>
        <v>43312</v>
      </c>
      <c r="N99" s="913">
        <f t="shared" si="6"/>
        <v>365</v>
      </c>
      <c r="O99" s="914">
        <f t="shared" si="7"/>
        <v>0</v>
      </c>
      <c r="P99" s="138"/>
      <c r="Q99" s="773" t="str">
        <f>IF(O99=0,"",(VLOOKUP(G99,tab!$E$38:$F$80,2,FALSE))*O99)</f>
        <v/>
      </c>
      <c r="R99" s="774" t="str">
        <f>IF(O99=0,"",(IF(Q99=0,0,Q99*geg!$G$52)))</f>
        <v/>
      </c>
      <c r="S99" s="212"/>
      <c r="T99" s="96"/>
    </row>
    <row r="100" spans="2:20" ht="12.75" customHeight="1" x14ac:dyDescent="0.2">
      <c r="B100" s="93"/>
      <c r="C100" s="133"/>
      <c r="D100" s="307" t="str">
        <f>IF('form t'!D100="","",'form t'!D100)</f>
        <v/>
      </c>
      <c r="E100" s="307" t="str">
        <f>IF('form t'!E100="","",'form t'!E100)</f>
        <v/>
      </c>
      <c r="F100" s="188" t="str">
        <f>IF('form t'!F100="","",'form t'!F100)</f>
        <v/>
      </c>
      <c r="G100" s="188" t="str">
        <f>IF('form t'!G100="","",'form t'!G100)</f>
        <v/>
      </c>
      <c r="H100" s="308" t="str">
        <f>IF('form t'!H100="","",'form t'!H100)</f>
        <v/>
      </c>
      <c r="I100" s="314"/>
      <c r="J100" s="314"/>
      <c r="K100" s="138"/>
      <c r="L100" s="912">
        <f t="shared" si="8"/>
        <v>42948</v>
      </c>
      <c r="M100" s="912">
        <f t="shared" si="9"/>
        <v>43312</v>
      </c>
      <c r="N100" s="913">
        <f t="shared" si="6"/>
        <v>365</v>
      </c>
      <c r="O100" s="914">
        <f t="shared" si="7"/>
        <v>0</v>
      </c>
      <c r="P100" s="138"/>
      <c r="Q100" s="773" t="str">
        <f>IF(O100=0,"",(VLOOKUP(G100,tab!$E$38:$F$80,2,FALSE))*O100)</f>
        <v/>
      </c>
      <c r="R100" s="774" t="str">
        <f>IF(O100=0,"",(IF(Q100=0,0,Q100*geg!$G$52)))</f>
        <v/>
      </c>
      <c r="S100" s="212"/>
      <c r="T100" s="96"/>
    </row>
    <row r="101" spans="2:20" ht="12.75" customHeight="1" x14ac:dyDescent="0.2">
      <c r="B101" s="93"/>
      <c r="C101" s="133"/>
      <c r="D101" s="307" t="str">
        <f>IF('form t'!D101="","",'form t'!D101)</f>
        <v/>
      </c>
      <c r="E101" s="307" t="str">
        <f>IF('form t'!E101="","",'form t'!E101)</f>
        <v/>
      </c>
      <c r="F101" s="188" t="str">
        <f>IF('form t'!F101="","",'form t'!F101)</f>
        <v/>
      </c>
      <c r="G101" s="188" t="str">
        <f>IF('form t'!G101="","",'form t'!G101)</f>
        <v/>
      </c>
      <c r="H101" s="308" t="str">
        <f>IF('form t'!H101="","",'form t'!H101)</f>
        <v/>
      </c>
      <c r="I101" s="314"/>
      <c r="J101" s="314"/>
      <c r="K101" s="138"/>
      <c r="L101" s="912">
        <f t="shared" si="8"/>
        <v>42948</v>
      </c>
      <c r="M101" s="912">
        <f t="shared" si="9"/>
        <v>43312</v>
      </c>
      <c r="N101" s="913">
        <f t="shared" si="6"/>
        <v>365</v>
      </c>
      <c r="O101" s="914">
        <f t="shared" si="7"/>
        <v>0</v>
      </c>
      <c r="P101" s="138"/>
      <c r="Q101" s="773" t="str">
        <f>IF(O101=0,"",(VLOOKUP(G101,tab!$E$38:$F$80,2,FALSE))*O101)</f>
        <v/>
      </c>
      <c r="R101" s="774" t="str">
        <f>IF(O101=0,"",(IF(Q101=0,0,Q101*geg!$G$52)))</f>
        <v/>
      </c>
      <c r="S101" s="212"/>
      <c r="T101" s="96"/>
    </row>
    <row r="102" spans="2:20" ht="12.75" customHeight="1" x14ac:dyDescent="0.2">
      <c r="B102" s="93"/>
      <c r="C102" s="133"/>
      <c r="D102" s="307" t="str">
        <f>IF('form t'!D102="","",'form t'!D102)</f>
        <v/>
      </c>
      <c r="E102" s="307" t="str">
        <f>IF('form t'!E102="","",'form t'!E102)</f>
        <v/>
      </c>
      <c r="F102" s="188" t="str">
        <f>IF('form t'!F102="","",'form t'!F102)</f>
        <v/>
      </c>
      <c r="G102" s="188" t="str">
        <f>IF('form t'!G102="","",'form t'!G102)</f>
        <v/>
      </c>
      <c r="H102" s="308" t="str">
        <f>IF('form t'!H102="","",'form t'!H102)</f>
        <v/>
      </c>
      <c r="I102" s="314"/>
      <c r="J102" s="314"/>
      <c r="K102" s="138"/>
      <c r="L102" s="912">
        <f t="shared" si="8"/>
        <v>42948</v>
      </c>
      <c r="M102" s="912">
        <f t="shared" si="9"/>
        <v>43312</v>
      </c>
      <c r="N102" s="913">
        <f t="shared" si="6"/>
        <v>365</v>
      </c>
      <c r="O102" s="914">
        <f t="shared" si="7"/>
        <v>0</v>
      </c>
      <c r="P102" s="138"/>
      <c r="Q102" s="773" t="str">
        <f>IF(O102=0,"",(VLOOKUP(G102,tab!$E$38:$F$80,2,FALSE))*O102)</f>
        <v/>
      </c>
      <c r="R102" s="774" t="str">
        <f>IF(O102=0,"",(IF(Q102=0,0,Q102*geg!$G$52)))</f>
        <v/>
      </c>
      <c r="S102" s="212"/>
      <c r="T102" s="96"/>
    </row>
    <row r="103" spans="2:20" ht="12.75" customHeight="1" x14ac:dyDescent="0.2">
      <c r="B103" s="93"/>
      <c r="C103" s="133"/>
      <c r="D103" s="307" t="str">
        <f>IF('form t'!D103="","",'form t'!D103)</f>
        <v/>
      </c>
      <c r="E103" s="307" t="str">
        <f>IF('form t'!E103="","",'form t'!E103)</f>
        <v/>
      </c>
      <c r="F103" s="188" t="str">
        <f>IF('form t'!F103="","",'form t'!F103)</f>
        <v/>
      </c>
      <c r="G103" s="188" t="str">
        <f>IF('form t'!G103="","",'form t'!G103)</f>
        <v/>
      </c>
      <c r="H103" s="308" t="str">
        <f>IF('form t'!H103="","",'form t'!H103)</f>
        <v/>
      </c>
      <c r="I103" s="314"/>
      <c r="J103" s="314"/>
      <c r="K103" s="138"/>
      <c r="L103" s="912">
        <f t="shared" si="8"/>
        <v>42948</v>
      </c>
      <c r="M103" s="912">
        <f t="shared" si="9"/>
        <v>43312</v>
      </c>
      <c r="N103" s="913">
        <f t="shared" si="6"/>
        <v>365</v>
      </c>
      <c r="O103" s="914">
        <f t="shared" si="7"/>
        <v>0</v>
      </c>
      <c r="P103" s="138"/>
      <c r="Q103" s="773" t="str">
        <f>IF(O103=0,"",(VLOOKUP(G103,tab!$E$38:$F$80,2,FALSE))*O103)</f>
        <v/>
      </c>
      <c r="R103" s="774" t="str">
        <f>IF(O103=0,"",(IF(Q103=0,0,Q103*geg!$G$52)))</f>
        <v/>
      </c>
      <c r="S103" s="212"/>
      <c r="T103" s="96"/>
    </row>
    <row r="104" spans="2:20" ht="12.75" customHeight="1" x14ac:dyDescent="0.2">
      <c r="B104" s="93"/>
      <c r="C104" s="133"/>
      <c r="D104" s="307" t="str">
        <f>IF('form t'!D104="","",'form t'!D104)</f>
        <v/>
      </c>
      <c r="E104" s="307" t="str">
        <f>IF('form t'!E104="","",'form t'!E104)</f>
        <v/>
      </c>
      <c r="F104" s="188" t="str">
        <f>IF('form t'!F104="","",'form t'!F104)</f>
        <v/>
      </c>
      <c r="G104" s="188" t="str">
        <f>IF('form t'!G104="","",'form t'!G104)</f>
        <v/>
      </c>
      <c r="H104" s="308" t="str">
        <f>IF('form t'!H104="","",'form t'!H104)</f>
        <v/>
      </c>
      <c r="I104" s="314"/>
      <c r="J104" s="314"/>
      <c r="K104" s="138"/>
      <c r="L104" s="912">
        <f t="shared" si="8"/>
        <v>42948</v>
      </c>
      <c r="M104" s="912">
        <f t="shared" si="9"/>
        <v>43312</v>
      </c>
      <c r="N104" s="913">
        <f t="shared" si="6"/>
        <v>365</v>
      </c>
      <c r="O104" s="914">
        <f t="shared" si="7"/>
        <v>0</v>
      </c>
      <c r="P104" s="138"/>
      <c r="Q104" s="773" t="str">
        <f>IF(O104=0,"",(VLOOKUP(G104,tab!$E$38:$F$80,2,FALSE))*O104)</f>
        <v/>
      </c>
      <c r="R104" s="774" t="str">
        <f>IF(O104=0,"",(IF(Q104=0,0,Q104*geg!$G$52)))</f>
        <v/>
      </c>
      <c r="S104" s="212"/>
      <c r="T104" s="96"/>
    </row>
    <row r="105" spans="2:20" ht="12.75" customHeight="1" x14ac:dyDescent="0.2">
      <c r="B105" s="93"/>
      <c r="C105" s="133"/>
      <c r="D105" s="307" t="str">
        <f>IF('form t'!D105="","",'form t'!D105)</f>
        <v/>
      </c>
      <c r="E105" s="307" t="str">
        <f>IF('form t'!E105="","",'form t'!E105)</f>
        <v/>
      </c>
      <c r="F105" s="188" t="str">
        <f>IF('form t'!F105="","",'form t'!F105)</f>
        <v/>
      </c>
      <c r="G105" s="188" t="str">
        <f>IF('form t'!G105="","",'form t'!G105)</f>
        <v/>
      </c>
      <c r="H105" s="308" t="str">
        <f>IF('form t'!H105="","",'form t'!H105)</f>
        <v/>
      </c>
      <c r="I105" s="314"/>
      <c r="J105" s="314"/>
      <c r="K105" s="138"/>
      <c r="L105" s="912">
        <f t="shared" si="8"/>
        <v>42948</v>
      </c>
      <c r="M105" s="912">
        <f t="shared" si="9"/>
        <v>43312</v>
      </c>
      <c r="N105" s="913">
        <f t="shared" si="6"/>
        <v>365</v>
      </c>
      <c r="O105" s="914">
        <f t="shared" si="7"/>
        <v>0</v>
      </c>
      <c r="P105" s="138"/>
      <c r="Q105" s="773" t="str">
        <f>IF(O105=0,"",(VLOOKUP(G105,tab!$E$38:$F$80,2,FALSE))*O105)</f>
        <v/>
      </c>
      <c r="R105" s="774" t="str">
        <f>IF(O105=0,"",(IF(Q105=0,0,Q105*geg!$G$52)))</f>
        <v/>
      </c>
      <c r="S105" s="212"/>
      <c r="T105" s="96"/>
    </row>
    <row r="106" spans="2:20" ht="12.75" customHeight="1" x14ac:dyDescent="0.2">
      <c r="B106" s="93"/>
      <c r="C106" s="133"/>
      <c r="D106" s="307" t="str">
        <f>IF('form t'!D106="","",'form t'!D106)</f>
        <v/>
      </c>
      <c r="E106" s="307" t="str">
        <f>IF('form t'!E106="","",'form t'!E106)</f>
        <v/>
      </c>
      <c r="F106" s="188" t="str">
        <f>IF('form t'!F106="","",'form t'!F106)</f>
        <v/>
      </c>
      <c r="G106" s="188" t="str">
        <f>IF('form t'!G106="","",'form t'!G106)</f>
        <v/>
      </c>
      <c r="H106" s="308" t="str">
        <f>IF('form t'!H106="","",'form t'!H106)</f>
        <v/>
      </c>
      <c r="I106" s="314"/>
      <c r="J106" s="314"/>
      <c r="K106" s="138"/>
      <c r="L106" s="912">
        <f t="shared" si="8"/>
        <v>42948</v>
      </c>
      <c r="M106" s="912">
        <f t="shared" si="9"/>
        <v>43312</v>
      </c>
      <c r="N106" s="913">
        <f t="shared" si="6"/>
        <v>365</v>
      </c>
      <c r="O106" s="914">
        <f t="shared" si="7"/>
        <v>0</v>
      </c>
      <c r="P106" s="138"/>
      <c r="Q106" s="773" t="str">
        <f>IF(O106=0,"",(VLOOKUP(G106,tab!$E$38:$F$80,2,FALSE))*O106)</f>
        <v/>
      </c>
      <c r="R106" s="774" t="str">
        <f>IF(O106=0,"",(IF(Q106=0,0,Q106*geg!$G$52)))</f>
        <v/>
      </c>
      <c r="S106" s="212"/>
      <c r="T106" s="96"/>
    </row>
    <row r="107" spans="2:20" ht="12.75" customHeight="1" x14ac:dyDescent="0.2">
      <c r="B107" s="93"/>
      <c r="C107" s="133"/>
      <c r="D107" s="307" t="str">
        <f>IF('form t'!D107="","",'form t'!D107)</f>
        <v/>
      </c>
      <c r="E107" s="307" t="str">
        <f>IF('form t'!E107="","",'form t'!E107)</f>
        <v/>
      </c>
      <c r="F107" s="188" t="str">
        <f>IF('form t'!F107="","",'form t'!F107)</f>
        <v/>
      </c>
      <c r="G107" s="188" t="str">
        <f>IF('form t'!G107="","",'form t'!G107)</f>
        <v/>
      </c>
      <c r="H107" s="308" t="str">
        <f>IF('form t'!H107="","",'form t'!H107)</f>
        <v/>
      </c>
      <c r="I107" s="314"/>
      <c r="J107" s="314"/>
      <c r="K107" s="138"/>
      <c r="L107" s="912">
        <f t="shared" si="8"/>
        <v>42948</v>
      </c>
      <c r="M107" s="912">
        <f t="shared" si="9"/>
        <v>43312</v>
      </c>
      <c r="N107" s="913">
        <f t="shared" si="6"/>
        <v>365</v>
      </c>
      <c r="O107" s="914">
        <f t="shared" si="7"/>
        <v>0</v>
      </c>
      <c r="P107" s="138"/>
      <c r="Q107" s="773" t="str">
        <f>IF(O107=0,"",(VLOOKUP(G107,tab!$E$38:$F$80,2,FALSE))*O107)</f>
        <v/>
      </c>
      <c r="R107" s="774" t="str">
        <f>IF(O107=0,"",(IF(Q107=0,0,Q107*geg!$G$52)))</f>
        <v/>
      </c>
      <c r="S107" s="212"/>
      <c r="T107" s="96"/>
    </row>
    <row r="108" spans="2:20" ht="12.75" customHeight="1" x14ac:dyDescent="0.2">
      <c r="B108" s="93"/>
      <c r="C108" s="133"/>
      <c r="D108" s="307" t="str">
        <f>IF('form t'!D108="","",'form t'!D108)</f>
        <v/>
      </c>
      <c r="E108" s="307" t="str">
        <f>IF('form t'!E108="","",'form t'!E108)</f>
        <v/>
      </c>
      <c r="F108" s="188" t="str">
        <f>IF('form t'!F108="","",'form t'!F108)</f>
        <v/>
      </c>
      <c r="G108" s="188" t="str">
        <f>IF('form t'!G108="","",'form t'!G108)</f>
        <v/>
      </c>
      <c r="H108" s="308" t="str">
        <f>IF('form t'!H108="","",'form t'!H108)</f>
        <v/>
      </c>
      <c r="I108" s="314"/>
      <c r="J108" s="314"/>
      <c r="K108" s="138"/>
      <c r="L108" s="912">
        <f t="shared" si="8"/>
        <v>42948</v>
      </c>
      <c r="M108" s="912">
        <f t="shared" si="9"/>
        <v>43312</v>
      </c>
      <c r="N108" s="913">
        <f t="shared" si="6"/>
        <v>365</v>
      </c>
      <c r="O108" s="914">
        <f t="shared" si="7"/>
        <v>0</v>
      </c>
      <c r="P108" s="138"/>
      <c r="Q108" s="773" t="str">
        <f>IF(O108=0,"",(VLOOKUP(G108,tab!$E$38:$F$80,2,FALSE))*O108)</f>
        <v/>
      </c>
      <c r="R108" s="774" t="str">
        <f>IF(O108=0,"",(IF(Q108=0,0,Q108*geg!$G$52)))</f>
        <v/>
      </c>
      <c r="S108" s="212"/>
      <c r="T108" s="96"/>
    </row>
    <row r="109" spans="2:20" ht="12.75" customHeight="1" x14ac:dyDescent="0.2">
      <c r="B109" s="93"/>
      <c r="C109" s="133"/>
      <c r="D109" s="307" t="str">
        <f>IF('form t'!D109="","",'form t'!D109)</f>
        <v/>
      </c>
      <c r="E109" s="307" t="str">
        <f>IF('form t'!E109="","",'form t'!E109)</f>
        <v/>
      </c>
      <c r="F109" s="188" t="str">
        <f>IF('form t'!F109="","",'form t'!F109)</f>
        <v/>
      </c>
      <c r="G109" s="188" t="str">
        <f>IF('form t'!G109="","",'form t'!G109)</f>
        <v/>
      </c>
      <c r="H109" s="308" t="str">
        <f>IF('form t'!H109="","",'form t'!H109)</f>
        <v/>
      </c>
      <c r="I109" s="314"/>
      <c r="J109" s="314"/>
      <c r="K109" s="138"/>
      <c r="L109" s="912">
        <f t="shared" ref="L109" si="10">IF(I109=0,$L$8,I109)</f>
        <v>42948</v>
      </c>
      <c r="M109" s="912">
        <f t="shared" ref="M109" si="11">IF(J109=0,$M$8,J109)</f>
        <v>43312</v>
      </c>
      <c r="N109" s="913">
        <f t="shared" ref="N109" si="12">M109-L109+1</f>
        <v>365</v>
      </c>
      <c r="O109" s="914">
        <f t="shared" ref="O109" si="13">IF(H109="",0,(H109*N109/$N$8))</f>
        <v>0</v>
      </c>
      <c r="P109" s="138"/>
      <c r="Q109" s="773" t="str">
        <f>IF(O109=0,"",(VLOOKUP(G109,tab!$E$38:$F$80,2,FALSE))*O109)</f>
        <v/>
      </c>
      <c r="R109" s="774" t="str">
        <f>IF(O109=0,"",(IF(Q109=0,0,Q109*geg!$G$52)))</f>
        <v/>
      </c>
      <c r="S109" s="212"/>
      <c r="T109" s="96"/>
    </row>
    <row r="110" spans="2:20" ht="12.75" customHeight="1" x14ac:dyDescent="0.2">
      <c r="B110" s="93"/>
      <c r="C110" s="133"/>
      <c r="D110" s="307" t="str">
        <f>IF('form t'!D110="","",'form t'!D110)</f>
        <v/>
      </c>
      <c r="E110" s="307" t="str">
        <f>IF('form t'!E110="","",'form t'!E110)</f>
        <v/>
      </c>
      <c r="F110" s="188" t="str">
        <f>IF('form t'!F110="","",'form t'!F110)</f>
        <v/>
      </c>
      <c r="G110" s="188" t="str">
        <f>IF('form t'!G110="","",'form t'!G110)</f>
        <v/>
      </c>
      <c r="H110" s="308" t="str">
        <f>IF('form t'!H110="","",'form t'!H110)</f>
        <v/>
      </c>
      <c r="I110" s="314"/>
      <c r="J110" s="314"/>
      <c r="K110" s="138"/>
      <c r="L110" s="912">
        <f t="shared" si="8"/>
        <v>42948</v>
      </c>
      <c r="M110" s="912">
        <f t="shared" si="9"/>
        <v>43312</v>
      </c>
      <c r="N110" s="913">
        <f>M110-L110+1</f>
        <v>365</v>
      </c>
      <c r="O110" s="914">
        <f t="shared" si="7"/>
        <v>0</v>
      </c>
      <c r="P110" s="138"/>
      <c r="Q110" s="773" t="str">
        <f>IF(O110=0,"",(VLOOKUP(G110,tab!$E$38:$F$80,2,FALSE))*O110)</f>
        <v/>
      </c>
      <c r="R110" s="774" t="str">
        <f>IF(O110=0,"",(IF(Q110=0,0,Q110*geg!$G$52)))</f>
        <v/>
      </c>
      <c r="S110" s="212"/>
      <c r="T110" s="96"/>
    </row>
    <row r="111" spans="2:20" ht="12.75" customHeight="1" x14ac:dyDescent="0.2">
      <c r="B111" s="93"/>
      <c r="C111" s="133"/>
      <c r="D111" s="301"/>
      <c r="E111" s="301"/>
      <c r="F111" s="271"/>
      <c r="G111" s="271"/>
      <c r="H111" s="302"/>
      <c r="I111" s="303"/>
      <c r="J111" s="303"/>
      <c r="K111" s="138"/>
      <c r="L111" s="304"/>
      <c r="M111" s="304"/>
      <c r="N111" s="156"/>
      <c r="O111" s="214"/>
      <c r="P111" s="138"/>
      <c r="Q111" s="316"/>
      <c r="R111" s="317"/>
      <c r="S111" s="212"/>
      <c r="T111" s="96"/>
    </row>
    <row r="112" spans="2:20" s="41" customFormat="1" ht="12.75" customHeight="1" x14ac:dyDescent="0.2">
      <c r="B112" s="112"/>
      <c r="C112" s="255"/>
      <c r="D112" s="216"/>
      <c r="E112" s="216"/>
      <c r="F112" s="134"/>
      <c r="G112" s="216"/>
      <c r="H112" s="230"/>
      <c r="I112" s="305"/>
      <c r="J112" s="305"/>
      <c r="K112" s="134"/>
      <c r="L112" s="305"/>
      <c r="M112" s="305"/>
      <c r="N112" s="306"/>
      <c r="O112" s="315">
        <f>SUM(O11:O110)</f>
        <v>2</v>
      </c>
      <c r="P112" s="134"/>
      <c r="Q112" s="290">
        <f>SUM(Q11:Q110)</f>
        <v>2</v>
      </c>
      <c r="R112" s="275">
        <f>SUM(R11:R110)</f>
        <v>131000</v>
      </c>
      <c r="S112" s="217"/>
      <c r="T112" s="201"/>
    </row>
    <row r="113" spans="2:20" ht="12.75" customHeight="1" x14ac:dyDescent="0.2">
      <c r="B113" s="93"/>
      <c r="C113" s="148"/>
      <c r="D113" s="151"/>
      <c r="E113" s="151"/>
      <c r="F113" s="150"/>
      <c r="G113" s="151"/>
      <c r="H113" s="151"/>
      <c r="I113" s="151"/>
      <c r="J113" s="259"/>
      <c r="K113" s="150"/>
      <c r="L113" s="151"/>
      <c r="M113" s="259"/>
      <c r="N113" s="259"/>
      <c r="O113" s="151"/>
      <c r="P113" s="150"/>
      <c r="Q113" s="151"/>
      <c r="R113" s="150"/>
      <c r="S113" s="250"/>
      <c r="T113" s="96"/>
    </row>
    <row r="114" spans="2:20" ht="12.75" customHeight="1" x14ac:dyDescent="0.2">
      <c r="B114" s="93"/>
      <c r="C114" s="94"/>
      <c r="D114" s="116"/>
      <c r="E114" s="116"/>
      <c r="F114" s="94"/>
      <c r="G114" s="116"/>
      <c r="H114" s="116"/>
      <c r="I114" s="116"/>
      <c r="J114" s="209"/>
      <c r="K114" s="94"/>
      <c r="L114" s="116"/>
      <c r="M114" s="209"/>
      <c r="N114" s="209"/>
      <c r="O114" s="116"/>
      <c r="P114" s="94"/>
      <c r="Q114" s="116"/>
      <c r="R114" s="94"/>
      <c r="S114" s="94"/>
      <c r="T114" s="96"/>
    </row>
    <row r="115" spans="2:20" ht="12.75" customHeight="1" x14ac:dyDescent="0.2">
      <c r="B115" s="121"/>
      <c r="C115" s="122"/>
      <c r="D115" s="194"/>
      <c r="E115" s="194"/>
      <c r="F115" s="122"/>
      <c r="G115" s="194"/>
      <c r="H115" s="194"/>
      <c r="I115" s="194"/>
      <c r="J115" s="194"/>
      <c r="K115" s="122"/>
      <c r="L115" s="194"/>
      <c r="M115" s="194"/>
      <c r="N115" s="194"/>
      <c r="O115" s="194"/>
      <c r="P115" s="122"/>
      <c r="Q115" s="194"/>
      <c r="R115" s="122"/>
      <c r="S115" s="122"/>
      <c r="T115" s="127"/>
    </row>
    <row r="121" spans="2:20" ht="12.75" customHeight="1" x14ac:dyDescent="0.2">
      <c r="D121" s="50" t="s">
        <v>113</v>
      </c>
      <c r="E121" s="50"/>
    </row>
    <row r="122" spans="2:20" ht="12.75" customHeight="1" x14ac:dyDescent="0.2">
      <c r="D122" s="50" t="s">
        <v>114</v>
      </c>
      <c r="E122" s="50"/>
    </row>
    <row r="123" spans="2:20" ht="12.75" customHeight="1" x14ac:dyDescent="0.2">
      <c r="D123" s="50" t="s">
        <v>115</v>
      </c>
      <c r="E123" s="50"/>
    </row>
    <row r="124" spans="2:20" ht="12.75" customHeight="1" x14ac:dyDescent="0.2">
      <c r="D124" s="50" t="s">
        <v>116</v>
      </c>
      <c r="E124" s="50"/>
    </row>
    <row r="125" spans="2:20" ht="12.75" customHeight="1" x14ac:dyDescent="0.2">
      <c r="D125" s="50" t="s">
        <v>117</v>
      </c>
      <c r="E125" s="50"/>
    </row>
    <row r="126" spans="2:20" ht="12.75" customHeight="1" x14ac:dyDescent="0.2">
      <c r="D126" s="50" t="s">
        <v>118</v>
      </c>
      <c r="E126" s="50"/>
    </row>
    <row r="127" spans="2:20" ht="12.75" customHeight="1" x14ac:dyDescent="0.2">
      <c r="D127" s="50" t="s">
        <v>119</v>
      </c>
      <c r="E127" s="50"/>
    </row>
    <row r="128" spans="2:20" ht="12.75" customHeight="1" x14ac:dyDescent="0.2">
      <c r="D128" s="50" t="s">
        <v>120</v>
      </c>
      <c r="E128" s="50"/>
    </row>
    <row r="129" spans="4:5" ht="12.75" customHeight="1" x14ac:dyDescent="0.2">
      <c r="D129" s="50" t="s">
        <v>121</v>
      </c>
      <c r="E129" s="50"/>
    </row>
    <row r="130" spans="4:5" ht="12.75" customHeight="1" x14ac:dyDescent="0.2">
      <c r="D130" s="50" t="s">
        <v>122</v>
      </c>
      <c r="E130" s="50"/>
    </row>
    <row r="131" spans="4:5" ht="12.75" customHeight="1" x14ac:dyDescent="0.2">
      <c r="D131" s="50" t="s">
        <v>123</v>
      </c>
      <c r="E131" s="50"/>
    </row>
    <row r="132" spans="4:5" ht="12.75" customHeight="1" x14ac:dyDescent="0.2">
      <c r="D132" s="50" t="s">
        <v>124</v>
      </c>
      <c r="E132" s="50"/>
    </row>
    <row r="133" spans="4:5" ht="12.75" customHeight="1" x14ac:dyDescent="0.2">
      <c r="D133" s="50" t="s">
        <v>125</v>
      </c>
      <c r="E133" s="50"/>
    </row>
    <row r="134" spans="4:5" ht="12.75" customHeight="1" x14ac:dyDescent="0.2">
      <c r="D134" s="50" t="s">
        <v>126</v>
      </c>
      <c r="E134" s="50"/>
    </row>
    <row r="135" spans="4:5" ht="12.75" customHeight="1" x14ac:dyDescent="0.2">
      <c r="D135" s="50" t="s">
        <v>127</v>
      </c>
      <c r="E135" s="50"/>
    </row>
    <row r="136" spans="4:5" ht="12.75" customHeight="1" x14ac:dyDescent="0.2">
      <c r="D136" s="50" t="s">
        <v>128</v>
      </c>
      <c r="E136" s="50"/>
    </row>
    <row r="137" spans="4:5" ht="12.75" customHeight="1" x14ac:dyDescent="0.2">
      <c r="D137" s="50" t="s">
        <v>129</v>
      </c>
      <c r="E137" s="50"/>
    </row>
    <row r="138" spans="4:5" ht="12.75" customHeight="1" x14ac:dyDescent="0.2">
      <c r="D138" s="50">
        <v>1</v>
      </c>
      <c r="E138" s="50"/>
    </row>
    <row r="139" spans="4:5" ht="12.75" customHeight="1" x14ac:dyDescent="0.2">
      <c r="D139" s="50">
        <v>2</v>
      </c>
      <c r="E139" s="50"/>
    </row>
    <row r="140" spans="4:5" ht="12.75" customHeight="1" x14ac:dyDescent="0.2">
      <c r="D140" s="50">
        <v>3</v>
      </c>
      <c r="E140" s="50"/>
    </row>
    <row r="141" spans="4:5" ht="12.75" customHeight="1" x14ac:dyDescent="0.2">
      <c r="D141" s="50">
        <v>4</v>
      </c>
      <c r="E141" s="50"/>
    </row>
    <row r="142" spans="4:5" ht="12.75" customHeight="1" x14ac:dyDescent="0.2">
      <c r="D142" s="50">
        <v>5</v>
      </c>
      <c r="E142" s="50"/>
    </row>
    <row r="143" spans="4:5" ht="12.75" customHeight="1" x14ac:dyDescent="0.2">
      <c r="D143" s="50">
        <v>6</v>
      </c>
      <c r="E143" s="50"/>
    </row>
    <row r="144" spans="4:5" ht="12.75" customHeight="1" x14ac:dyDescent="0.2">
      <c r="D144" s="50">
        <v>7</v>
      </c>
      <c r="E144" s="50"/>
    </row>
    <row r="145" spans="4:5" ht="12.75" customHeight="1" x14ac:dyDescent="0.2">
      <c r="D145" s="50">
        <v>8</v>
      </c>
      <c r="E145" s="50"/>
    </row>
    <row r="146" spans="4:5" ht="12.75" customHeight="1" x14ac:dyDescent="0.2">
      <c r="D146" s="50">
        <v>9</v>
      </c>
      <c r="E146" s="50"/>
    </row>
    <row r="147" spans="4:5" ht="12.75" customHeight="1" x14ac:dyDescent="0.2">
      <c r="D147" s="50">
        <v>10</v>
      </c>
      <c r="E147" s="50"/>
    </row>
    <row r="148" spans="4:5" ht="12.75" customHeight="1" x14ac:dyDescent="0.2">
      <c r="D148" s="50">
        <v>11</v>
      </c>
      <c r="E148" s="50"/>
    </row>
    <row r="149" spans="4:5" ht="12.75" customHeight="1" x14ac:dyDescent="0.2">
      <c r="D149" s="50">
        <v>12</v>
      </c>
      <c r="E149" s="50"/>
    </row>
    <row r="150" spans="4:5" ht="12.75" customHeight="1" x14ac:dyDescent="0.2">
      <c r="D150" s="50">
        <v>13</v>
      </c>
      <c r="E150" s="50"/>
    </row>
    <row r="151" spans="4:5" ht="12.75" customHeight="1" x14ac:dyDescent="0.2">
      <c r="D151" s="50">
        <v>14</v>
      </c>
      <c r="E151" s="50"/>
    </row>
    <row r="152" spans="4:5" ht="12.75" customHeight="1" x14ac:dyDescent="0.2">
      <c r="D152" s="50">
        <v>15</v>
      </c>
      <c r="E152" s="50"/>
    </row>
    <row r="153" spans="4:5" ht="12.75" customHeight="1" x14ac:dyDescent="0.2">
      <c r="D153" s="50">
        <v>16</v>
      </c>
      <c r="E153" s="50"/>
    </row>
    <row r="154" spans="4:5" ht="12.75" customHeight="1" x14ac:dyDescent="0.2">
      <c r="D154" s="50" t="s">
        <v>130</v>
      </c>
      <c r="E154" s="50"/>
    </row>
    <row r="155" spans="4:5" ht="12.75" customHeight="1" x14ac:dyDescent="0.2">
      <c r="D155" s="50" t="s">
        <v>131</v>
      </c>
      <c r="E155" s="50"/>
    </row>
  </sheetData>
  <sheetProtection algorithmName="SHA-512" hashValue="CXj3ytXyJD2vNe+lujYbBPyeStLKHa22XNR3FBCEnU4FnfgH9HyXrNaD6XKnyYb3QcYtgtoGyUol5iiFNmXKRA==" saltValue="BqKmL0PSnxP9sf5h4yaJog==" spinCount="100000" sheet="1" objects="1" scenarios="1"/>
  <dataConsolidate/>
  <mergeCells count="1">
    <mergeCell ref="I8:J8"/>
  </mergeCells>
  <phoneticPr fontId="0" type="noConversion"/>
  <dataValidations count="3">
    <dataValidation type="list" allowBlank="1" showInputMessage="1" showErrorMessage="1" sqref="G112">
      <formula1>"AA,AB,AC,AD,AE,DA,DB,Dbuit,DC,Dcuit,DE,LA,LB,LC,LD,LE,LIOa,LIOb,1,2,3,4,5,6,7,8,9,10,11,12,13,14,15"</formula1>
    </dataValidation>
    <dataValidation type="list" allowBlank="1" showInputMessage="1" showErrorMessage="1" sqref="G11:G111">
      <formula1>$D$121:$D$155</formula1>
    </dataValidation>
    <dataValidation type="list" allowBlank="1" showInputMessage="1" showErrorMessage="1" sqref="F11:F111">
      <formula1>"vast,tijdelijk"</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1"/>
  <sheetViews>
    <sheetView zoomScale="85" zoomScaleNormal="85" zoomScaleSheetLayoutView="85" workbookViewId="0">
      <selection activeCell="B2" sqref="B2"/>
    </sheetView>
  </sheetViews>
  <sheetFormatPr defaultColWidth="9.140625" defaultRowHeight="12.75" x14ac:dyDescent="0.2"/>
  <cols>
    <col min="1" max="1" width="3.7109375" style="35" customWidth="1"/>
    <col min="2" max="3" width="2.7109375" style="35" customWidth="1"/>
    <col min="4" max="4" width="8.7109375" style="50" customWidth="1"/>
    <col min="5" max="5" width="2.7109375" style="35" customWidth="1"/>
    <col min="6" max="8" width="12.7109375" style="51" customWidth="1"/>
    <col min="9" max="9" width="1.7109375" style="35" customWidth="1"/>
    <col min="10" max="12" width="12.7109375" style="51" customWidth="1"/>
    <col min="13" max="13" width="1.7109375" style="35" customWidth="1"/>
    <col min="14" max="16" width="12.7109375" style="35" customWidth="1"/>
    <col min="17" max="20" width="2.7109375" style="35" customWidth="1"/>
    <col min="21" max="21" width="9.7109375" style="35" customWidth="1"/>
    <col min="22" max="22" width="1.7109375" style="51" customWidth="1"/>
    <col min="23" max="23" width="9.7109375" style="35" customWidth="1"/>
    <col min="24" max="24" width="0.85546875" style="51" customWidth="1"/>
    <col min="25" max="25" width="12.7109375" style="35" customWidth="1"/>
    <col min="26" max="28" width="2.7109375" style="35" customWidth="1"/>
    <col min="29" max="29" width="9.7109375" style="35" customWidth="1"/>
    <col min="30" max="30" width="1.7109375" style="51" customWidth="1"/>
    <col min="31" max="31" width="9.7109375" style="35" customWidth="1"/>
    <col min="32" max="32" width="0.85546875" style="51" customWidth="1"/>
    <col min="33" max="33" width="12.7109375" style="35" customWidth="1"/>
    <col min="34" max="39" width="2.7109375" style="35" customWidth="1"/>
    <col min="40" max="16384" width="9.140625" style="35"/>
  </cols>
  <sheetData>
    <row r="2" spans="2:32" x14ac:dyDescent="0.2">
      <c r="B2" s="320"/>
      <c r="C2" s="321"/>
      <c r="D2" s="322"/>
      <c r="E2" s="323"/>
      <c r="F2" s="323"/>
      <c r="G2" s="321"/>
      <c r="H2" s="321"/>
      <c r="I2" s="323"/>
      <c r="J2" s="323"/>
      <c r="K2" s="323"/>
      <c r="L2" s="321"/>
      <c r="M2" s="323"/>
      <c r="N2" s="323"/>
      <c r="O2" s="323"/>
      <c r="P2" s="321"/>
      <c r="Q2" s="321"/>
      <c r="R2" s="324"/>
    </row>
    <row r="3" spans="2:32" x14ac:dyDescent="0.2">
      <c r="B3" s="170"/>
      <c r="C3" s="325"/>
      <c r="D3" s="326"/>
      <c r="E3" s="327"/>
      <c r="F3" s="327"/>
      <c r="G3" s="325"/>
      <c r="H3" s="325"/>
      <c r="I3" s="327"/>
      <c r="J3" s="327"/>
      <c r="K3" s="327"/>
      <c r="L3" s="325"/>
      <c r="M3" s="327"/>
      <c r="N3" s="327"/>
      <c r="O3" s="327"/>
      <c r="P3" s="325"/>
      <c r="Q3" s="325"/>
      <c r="R3" s="328"/>
    </row>
    <row r="4" spans="2:32" s="311" customFormat="1" ht="18.75" x14ac:dyDescent="0.3">
      <c r="B4" s="280"/>
      <c r="C4" s="279" t="s">
        <v>403</v>
      </c>
      <c r="D4" s="279"/>
      <c r="E4" s="309"/>
      <c r="F4" s="309"/>
      <c r="G4" s="279"/>
      <c r="H4" s="279"/>
      <c r="I4" s="309"/>
      <c r="J4" s="309"/>
      <c r="K4" s="309"/>
      <c r="L4" s="279"/>
      <c r="M4" s="309"/>
      <c r="N4" s="309"/>
      <c r="O4" s="309"/>
      <c r="P4" s="279"/>
      <c r="Q4" s="279"/>
      <c r="R4" s="310"/>
      <c r="V4" s="709"/>
      <c r="X4" s="709"/>
      <c r="AD4" s="709"/>
      <c r="AF4" s="709"/>
    </row>
    <row r="5" spans="2:32" s="38" customFormat="1" ht="18.75" x14ac:dyDescent="0.3">
      <c r="B5" s="197"/>
      <c r="C5" s="102" t="str">
        <f>geg!F10</f>
        <v>Voorbeeld SBO</v>
      </c>
      <c r="D5" s="102"/>
      <c r="E5" s="198"/>
      <c r="F5" s="198"/>
      <c r="G5" s="102"/>
      <c r="H5" s="102"/>
      <c r="I5" s="198"/>
      <c r="J5" s="198"/>
      <c r="K5" s="198"/>
      <c r="L5" s="102"/>
      <c r="M5" s="198"/>
      <c r="N5" s="198"/>
      <c r="O5" s="198"/>
      <c r="P5" s="102"/>
      <c r="Q5" s="102"/>
      <c r="R5" s="199"/>
      <c r="V5" s="57"/>
      <c r="X5" s="57"/>
      <c r="AD5" s="57"/>
      <c r="AF5" s="57"/>
    </row>
    <row r="6" spans="2:32" x14ac:dyDescent="0.2">
      <c r="B6" s="170"/>
      <c r="C6" s="325"/>
      <c r="D6" s="326"/>
      <c r="E6" s="327"/>
      <c r="F6" s="327"/>
      <c r="G6" s="325"/>
      <c r="H6" s="325"/>
      <c r="I6" s="327"/>
      <c r="J6" s="327"/>
      <c r="K6" s="327"/>
      <c r="L6" s="325"/>
      <c r="M6" s="327"/>
      <c r="N6" s="327"/>
      <c r="O6" s="327"/>
      <c r="P6" s="325"/>
      <c r="Q6" s="325"/>
      <c r="R6" s="328"/>
    </row>
    <row r="7" spans="2:32" x14ac:dyDescent="0.2">
      <c r="B7" s="170"/>
      <c r="C7" s="325"/>
      <c r="D7" s="326"/>
      <c r="E7" s="327"/>
      <c r="F7" s="327"/>
      <c r="G7" s="325"/>
      <c r="H7" s="325"/>
      <c r="I7" s="327"/>
      <c r="J7" s="327"/>
      <c r="K7" s="327"/>
      <c r="L7" s="325"/>
      <c r="M7" s="327"/>
      <c r="N7" s="327"/>
      <c r="O7" s="327"/>
      <c r="P7" s="325"/>
      <c r="Q7" s="325"/>
      <c r="R7" s="328"/>
    </row>
    <row r="8" spans="2:32" x14ac:dyDescent="0.2">
      <c r="B8" s="170"/>
      <c r="C8" s="325"/>
      <c r="D8" s="775" t="s">
        <v>162</v>
      </c>
      <c r="E8" s="772"/>
      <c r="F8" s="772"/>
      <c r="G8" s="721"/>
      <c r="H8" s="721"/>
      <c r="I8" s="772"/>
      <c r="J8" s="772"/>
      <c r="K8" s="772"/>
      <c r="L8" s="721"/>
      <c r="M8" s="772"/>
      <c r="N8" s="772"/>
      <c r="O8" s="772"/>
      <c r="P8" s="721"/>
      <c r="Q8" s="325"/>
      <c r="R8" s="328"/>
    </row>
    <row r="9" spans="2:32" x14ac:dyDescent="0.2">
      <c r="B9" s="170"/>
      <c r="C9" s="325"/>
      <c r="D9" s="721" t="s">
        <v>381</v>
      </c>
      <c r="E9" s="772"/>
      <c r="F9" s="772"/>
      <c r="G9" s="721"/>
      <c r="H9" s="721"/>
      <c r="I9" s="772"/>
      <c r="J9" s="772"/>
      <c r="K9" s="772"/>
      <c r="L9" s="721"/>
      <c r="M9" s="772"/>
      <c r="N9" s="772"/>
      <c r="O9" s="772"/>
      <c r="P9" s="721"/>
      <c r="Q9" s="325"/>
      <c r="R9" s="328"/>
    </row>
    <row r="10" spans="2:32" x14ac:dyDescent="0.2">
      <c r="B10" s="170"/>
      <c r="C10" s="325"/>
      <c r="D10" s="721" t="s">
        <v>416</v>
      </c>
      <c r="E10" s="772"/>
      <c r="F10" s="772"/>
      <c r="G10" s="721"/>
      <c r="H10" s="721"/>
      <c r="I10" s="772"/>
      <c r="J10" s="772"/>
      <c r="K10" s="772"/>
      <c r="L10" s="721"/>
      <c r="M10" s="772"/>
      <c r="N10" s="772"/>
      <c r="O10" s="772"/>
      <c r="P10" s="721"/>
      <c r="Q10" s="325"/>
      <c r="R10" s="328"/>
    </row>
    <row r="11" spans="2:32" x14ac:dyDescent="0.2">
      <c r="B11" s="170"/>
      <c r="C11" s="325"/>
      <c r="D11" s="721" t="s">
        <v>405</v>
      </c>
      <c r="E11" s="772"/>
      <c r="F11" s="772"/>
      <c r="G11" s="721"/>
      <c r="H11" s="721"/>
      <c r="I11" s="772"/>
      <c r="J11" s="772"/>
      <c r="K11" s="772"/>
      <c r="L11" s="721"/>
      <c r="M11" s="772"/>
      <c r="N11" s="772"/>
      <c r="O11" s="772"/>
      <c r="P11" s="721"/>
      <c r="Q11" s="325"/>
      <c r="R11" s="328"/>
    </row>
    <row r="12" spans="2:32" x14ac:dyDescent="0.2">
      <c r="B12" s="170"/>
      <c r="C12" s="325"/>
      <c r="D12" s="776" t="s">
        <v>406</v>
      </c>
      <c r="E12" s="772"/>
      <c r="F12" s="772"/>
      <c r="G12" s="721"/>
      <c r="H12" s="721"/>
      <c r="I12" s="772"/>
      <c r="J12" s="772"/>
      <c r="K12" s="772"/>
      <c r="L12" s="721"/>
      <c r="M12" s="772"/>
      <c r="N12" s="772"/>
      <c r="O12" s="772"/>
      <c r="P12" s="721"/>
      <c r="Q12" s="325"/>
      <c r="R12" s="328"/>
    </row>
    <row r="13" spans="2:32" x14ac:dyDescent="0.2">
      <c r="B13" s="170"/>
      <c r="C13" s="325"/>
      <c r="D13" s="776"/>
      <c r="E13" s="772"/>
      <c r="F13" s="772"/>
      <c r="G13" s="721"/>
      <c r="H13" s="721"/>
      <c r="I13" s="772"/>
      <c r="J13" s="772"/>
      <c r="K13" s="772"/>
      <c r="L13" s="721"/>
      <c r="M13" s="772"/>
      <c r="N13" s="772"/>
      <c r="O13" s="772"/>
      <c r="P13" s="721"/>
      <c r="Q13" s="325"/>
      <c r="R13" s="328"/>
    </row>
    <row r="14" spans="2:32" x14ac:dyDescent="0.2">
      <c r="B14" s="170"/>
      <c r="C14" s="325"/>
      <c r="D14" s="776"/>
      <c r="E14" s="772"/>
      <c r="F14" s="772"/>
      <c r="G14" s="721"/>
      <c r="H14" s="721"/>
      <c r="I14" s="772"/>
      <c r="J14" s="772"/>
      <c r="K14" s="772"/>
      <c r="L14" s="721"/>
      <c r="M14" s="772"/>
      <c r="N14" s="772"/>
      <c r="O14" s="772"/>
      <c r="P14" s="721"/>
      <c r="Q14" s="325"/>
      <c r="R14" s="328"/>
    </row>
    <row r="15" spans="2:32" s="371" customFormat="1" ht="12" customHeight="1" x14ac:dyDescent="0.25">
      <c r="B15" s="370"/>
      <c r="C15" s="373"/>
      <c r="D15" s="777"/>
      <c r="E15" s="778"/>
      <c r="F15" s="935" t="s">
        <v>107</v>
      </c>
      <c r="G15" s="935"/>
      <c r="H15" s="935"/>
      <c r="I15" s="777"/>
      <c r="J15" s="935" t="s">
        <v>108</v>
      </c>
      <c r="K15" s="936"/>
      <c r="L15" s="936"/>
      <c r="M15" s="777"/>
      <c r="N15" s="935" t="s">
        <v>109</v>
      </c>
      <c r="O15" s="936"/>
      <c r="P15" s="936"/>
      <c r="Q15" s="288"/>
      <c r="R15" s="369"/>
      <c r="V15" s="372"/>
      <c r="X15" s="372"/>
      <c r="AD15" s="372"/>
      <c r="AF15" s="372"/>
    </row>
    <row r="16" spans="2:32" x14ac:dyDescent="0.2">
      <c r="B16" s="170"/>
      <c r="C16" s="325"/>
      <c r="D16" s="779"/>
      <c r="E16" s="772"/>
      <c r="F16" s="772"/>
      <c r="G16" s="721"/>
      <c r="H16" s="721"/>
      <c r="I16" s="772"/>
      <c r="J16" s="772"/>
      <c r="K16" s="772"/>
      <c r="L16" s="721"/>
      <c r="M16" s="772"/>
      <c r="N16" s="772"/>
      <c r="O16" s="772"/>
      <c r="P16" s="721"/>
      <c r="Q16" s="325"/>
      <c r="R16" s="328"/>
      <c r="T16" s="41"/>
      <c r="U16" s="41"/>
      <c r="AB16" s="41"/>
      <c r="AC16" s="41"/>
    </row>
    <row r="17" spans="2:32" x14ac:dyDescent="0.2">
      <c r="B17" s="170"/>
      <c r="C17" s="171"/>
      <c r="D17" s="780"/>
      <c r="E17" s="781"/>
      <c r="F17" s="782"/>
      <c r="G17" s="783"/>
      <c r="H17" s="783"/>
      <c r="I17" s="781"/>
      <c r="J17" s="782"/>
      <c r="K17" s="783"/>
      <c r="L17" s="784"/>
      <c r="M17" s="781"/>
      <c r="N17" s="782"/>
      <c r="O17" s="783"/>
      <c r="P17" s="783"/>
      <c r="Q17" s="336"/>
      <c r="R17" s="328"/>
      <c r="V17" s="86"/>
      <c r="X17" s="86"/>
      <c r="AD17" s="86"/>
      <c r="AF17" s="86"/>
    </row>
    <row r="18" spans="2:32" s="37" customFormat="1" x14ac:dyDescent="0.2">
      <c r="B18" s="312"/>
      <c r="C18" s="337"/>
      <c r="D18" s="749" t="s">
        <v>110</v>
      </c>
      <c r="E18" s="785"/>
      <c r="F18" s="786" t="s">
        <v>111</v>
      </c>
      <c r="G18" s="786" t="s">
        <v>165</v>
      </c>
      <c r="H18" s="787" t="s">
        <v>112</v>
      </c>
      <c r="I18" s="785"/>
      <c r="J18" s="786" t="s">
        <v>111</v>
      </c>
      <c r="K18" s="786" t="s">
        <v>165</v>
      </c>
      <c r="L18" s="788" t="s">
        <v>112</v>
      </c>
      <c r="M18" s="785"/>
      <c r="N18" s="786" t="s">
        <v>111</v>
      </c>
      <c r="O18" s="786" t="s">
        <v>165</v>
      </c>
      <c r="P18" s="786" t="s">
        <v>112</v>
      </c>
      <c r="Q18" s="338"/>
      <c r="R18" s="313"/>
      <c r="V18" s="71"/>
      <c r="X18" s="71"/>
      <c r="AD18" s="71"/>
      <c r="AF18" s="71"/>
    </row>
    <row r="19" spans="2:32" x14ac:dyDescent="0.2">
      <c r="B19" s="170"/>
      <c r="C19" s="339"/>
      <c r="D19" s="340"/>
      <c r="E19" s="264"/>
      <c r="F19" s="341"/>
      <c r="G19" s="341"/>
      <c r="H19" s="342"/>
      <c r="I19" s="264"/>
      <c r="J19" s="341"/>
      <c r="K19" s="341"/>
      <c r="L19" s="343"/>
      <c r="M19" s="264"/>
      <c r="N19" s="341"/>
      <c r="O19" s="341"/>
      <c r="P19" s="344"/>
      <c r="Q19" s="345"/>
      <c r="R19" s="328"/>
      <c r="V19" s="72"/>
      <c r="X19" s="72"/>
      <c r="AD19" s="72"/>
      <c r="AF19" s="72"/>
    </row>
    <row r="20" spans="2:32" x14ac:dyDescent="0.2">
      <c r="B20" s="170"/>
      <c r="C20" s="339"/>
      <c r="D20" s="263" t="s">
        <v>113</v>
      </c>
      <c r="E20" s="264"/>
      <c r="F20" s="789">
        <f>SUMIF('form t'!$G$11:$G$110,D20,'form t'!$O$11:$O$110)</f>
        <v>0</v>
      </c>
      <c r="G20" s="789">
        <f>F20*(VLOOKUP(D20,tab!$E$38:$F$80,2,FALSE))</f>
        <v>0</v>
      </c>
      <c r="H20" s="790">
        <f>G20*geg!$F$52</f>
        <v>0</v>
      </c>
      <c r="I20" s="264"/>
      <c r="J20" s="346">
        <f>+F20</f>
        <v>0</v>
      </c>
      <c r="K20" s="791">
        <f>J20*(VLOOKUP(D20,tab!$E$38:$F$80,2,FALSE))</f>
        <v>0</v>
      </c>
      <c r="L20" s="790">
        <f>K20*geg!$F$52</f>
        <v>0</v>
      </c>
      <c r="M20" s="264"/>
      <c r="N20" s="792">
        <f t="shared" ref="N20:N54" si="0">+J20-F20</f>
        <v>0</v>
      </c>
      <c r="O20" s="792">
        <f>N20*(VLOOKUP(D20,tab!$E$38:$F$80,2,FALSE))</f>
        <v>0</v>
      </c>
      <c r="P20" s="750">
        <f>O20*geg!$F$52</f>
        <v>0</v>
      </c>
      <c r="Q20" s="345"/>
      <c r="R20" s="328"/>
      <c r="V20" s="87"/>
      <c r="X20" s="87"/>
      <c r="AD20" s="87"/>
      <c r="AF20" s="87"/>
    </row>
    <row r="21" spans="2:32" x14ac:dyDescent="0.2">
      <c r="B21" s="170"/>
      <c r="C21" s="339"/>
      <c r="D21" s="263" t="s">
        <v>114</v>
      </c>
      <c r="E21" s="264"/>
      <c r="F21" s="789">
        <f>SUMIF('form t'!$G$11:$G$110,D21,'form t'!$O$11:$O$110)</f>
        <v>0</v>
      </c>
      <c r="G21" s="789">
        <f>F21*(VLOOKUP(D21,tab!$E$38:$F$80,2,FALSE))</f>
        <v>0</v>
      </c>
      <c r="H21" s="790">
        <f>G21*geg!$F$52</f>
        <v>0</v>
      </c>
      <c r="I21" s="264"/>
      <c r="J21" s="346">
        <f t="shared" ref="J21:J54" si="1">+F21</f>
        <v>0</v>
      </c>
      <c r="K21" s="791">
        <f>J21*(VLOOKUP(D21,tab!$E$38:$F$80,2,FALSE))</f>
        <v>0</v>
      </c>
      <c r="L21" s="790">
        <f>K21*geg!$F$52</f>
        <v>0</v>
      </c>
      <c r="M21" s="264"/>
      <c r="N21" s="792">
        <f t="shared" si="0"/>
        <v>0</v>
      </c>
      <c r="O21" s="792">
        <f>N21*(VLOOKUP(D21,tab!$E$38:$F$80,2,FALSE))</f>
        <v>0</v>
      </c>
      <c r="P21" s="750">
        <f>O21*geg!$F$52</f>
        <v>0</v>
      </c>
      <c r="Q21" s="345"/>
      <c r="R21" s="328"/>
      <c r="V21" s="87"/>
      <c r="X21" s="87"/>
      <c r="AD21" s="87"/>
      <c r="AF21" s="87"/>
    </row>
    <row r="22" spans="2:32" x14ac:dyDescent="0.2">
      <c r="B22" s="170"/>
      <c r="C22" s="339"/>
      <c r="D22" s="263" t="s">
        <v>115</v>
      </c>
      <c r="E22" s="264"/>
      <c r="F22" s="789">
        <f>SUMIF('form t'!$G$11:$G$110,D22,'form t'!$O$11:$O$110)</f>
        <v>0</v>
      </c>
      <c r="G22" s="789">
        <f>F22*(VLOOKUP(D22,tab!$E$38:$F$80,2,FALSE))</f>
        <v>0</v>
      </c>
      <c r="H22" s="790">
        <f>G22*geg!$F$52</f>
        <v>0</v>
      </c>
      <c r="I22" s="264"/>
      <c r="J22" s="346">
        <f t="shared" si="1"/>
        <v>0</v>
      </c>
      <c r="K22" s="791">
        <f>J22*(VLOOKUP(D22,tab!$E$38:$F$80,2,FALSE))</f>
        <v>0</v>
      </c>
      <c r="L22" s="790">
        <f>K22*geg!$F$52</f>
        <v>0</v>
      </c>
      <c r="M22" s="264"/>
      <c r="N22" s="792">
        <f t="shared" si="0"/>
        <v>0</v>
      </c>
      <c r="O22" s="792">
        <f>N22*(VLOOKUP(D22,tab!$E$38:$F$80,2,FALSE))</f>
        <v>0</v>
      </c>
      <c r="P22" s="750">
        <f>O22*geg!$F$52</f>
        <v>0</v>
      </c>
      <c r="Q22" s="345"/>
      <c r="R22" s="328"/>
      <c r="V22" s="87"/>
      <c r="X22" s="87"/>
      <c r="AD22" s="87"/>
      <c r="AF22" s="87"/>
    </row>
    <row r="23" spans="2:32" x14ac:dyDescent="0.2">
      <c r="B23" s="170"/>
      <c r="C23" s="339"/>
      <c r="D23" s="263" t="s">
        <v>116</v>
      </c>
      <c r="E23" s="264"/>
      <c r="F23" s="789">
        <f>SUMIF('form t'!$G$11:$G$110,D23,'form t'!$O$11:$O$110)</f>
        <v>0</v>
      </c>
      <c r="G23" s="789">
        <f>F23*(VLOOKUP(D23,tab!$E$38:$F$80,2,FALSE))</f>
        <v>0</v>
      </c>
      <c r="H23" s="790">
        <f>G23*geg!$F$52</f>
        <v>0</v>
      </c>
      <c r="I23" s="264"/>
      <c r="J23" s="346">
        <f t="shared" si="1"/>
        <v>0</v>
      </c>
      <c r="K23" s="791">
        <f>J23*(VLOOKUP(D23,tab!$E$38:$F$80,2,FALSE))</f>
        <v>0</v>
      </c>
      <c r="L23" s="790">
        <f>K23*geg!$F$52</f>
        <v>0</v>
      </c>
      <c r="M23" s="264"/>
      <c r="N23" s="792">
        <f t="shared" si="0"/>
        <v>0</v>
      </c>
      <c r="O23" s="792">
        <f>N23*(VLOOKUP(D23,tab!$E$38:$F$80,2,FALSE))</f>
        <v>0</v>
      </c>
      <c r="P23" s="750">
        <f>O23*geg!$F$52</f>
        <v>0</v>
      </c>
      <c r="Q23" s="345"/>
      <c r="R23" s="328"/>
      <c r="V23" s="87"/>
      <c r="X23" s="87"/>
      <c r="AD23" s="87"/>
      <c r="AF23" s="87"/>
    </row>
    <row r="24" spans="2:32" x14ac:dyDescent="0.2">
      <c r="B24" s="170"/>
      <c r="C24" s="339"/>
      <c r="D24" s="263" t="s">
        <v>117</v>
      </c>
      <c r="E24" s="264"/>
      <c r="F24" s="789">
        <f>SUMIF('form t'!$G$11:$G$110,D24,'form t'!$O$11:$O$110)</f>
        <v>0</v>
      </c>
      <c r="G24" s="789">
        <f>F24*(VLOOKUP(D24,tab!$E$38:$F$80,2,FALSE))</f>
        <v>0</v>
      </c>
      <c r="H24" s="790">
        <f>G24*geg!$F$52</f>
        <v>0</v>
      </c>
      <c r="I24" s="264"/>
      <c r="J24" s="346">
        <f t="shared" si="1"/>
        <v>0</v>
      </c>
      <c r="K24" s="791">
        <f>J24*(VLOOKUP(D24,tab!$E$38:$F$80,2,FALSE))</f>
        <v>0</v>
      </c>
      <c r="L24" s="790">
        <f>K24*geg!$F$52</f>
        <v>0</v>
      </c>
      <c r="M24" s="264"/>
      <c r="N24" s="792">
        <f t="shared" si="0"/>
        <v>0</v>
      </c>
      <c r="O24" s="792">
        <f>N24*(VLOOKUP(D24,tab!$E$38:$F$80,2,FALSE))</f>
        <v>0</v>
      </c>
      <c r="P24" s="750">
        <f>O24*geg!$F$52</f>
        <v>0</v>
      </c>
      <c r="Q24" s="345"/>
      <c r="R24" s="328"/>
      <c r="V24" s="87"/>
      <c r="X24" s="87"/>
      <c r="AD24" s="87"/>
      <c r="AF24" s="87"/>
    </row>
    <row r="25" spans="2:32" x14ac:dyDescent="0.2">
      <c r="B25" s="170"/>
      <c r="C25" s="339"/>
      <c r="D25" s="263" t="s">
        <v>118</v>
      </c>
      <c r="E25" s="264"/>
      <c r="F25" s="789">
        <f>SUMIF('form t'!$G$11:$G$110,D25,'form t'!$O$11:$O$110)</f>
        <v>0</v>
      </c>
      <c r="G25" s="789">
        <f>F25*(VLOOKUP(D25,tab!$E$38:$F$80,2,FALSE))</f>
        <v>0</v>
      </c>
      <c r="H25" s="790">
        <f>G25*geg!$F$52</f>
        <v>0</v>
      </c>
      <c r="I25" s="264"/>
      <c r="J25" s="346">
        <f t="shared" si="1"/>
        <v>0</v>
      </c>
      <c r="K25" s="791">
        <f>J25*(VLOOKUP(D25,tab!$E$38:$F$80,2,FALSE))</f>
        <v>0</v>
      </c>
      <c r="L25" s="790">
        <f>K25*geg!$F$52</f>
        <v>0</v>
      </c>
      <c r="M25" s="264"/>
      <c r="N25" s="792">
        <f t="shared" si="0"/>
        <v>0</v>
      </c>
      <c r="O25" s="792">
        <f>N25*(VLOOKUP(D25,tab!$E$38:$F$80,2,FALSE))</f>
        <v>0</v>
      </c>
      <c r="P25" s="750">
        <f>O25*geg!$F$52</f>
        <v>0</v>
      </c>
      <c r="Q25" s="345"/>
      <c r="R25" s="328"/>
      <c r="V25" s="87"/>
      <c r="X25" s="87"/>
      <c r="AD25" s="87"/>
      <c r="AF25" s="87"/>
    </row>
    <row r="26" spans="2:32" x14ac:dyDescent="0.2">
      <c r="B26" s="170"/>
      <c r="C26" s="339"/>
      <c r="D26" s="263" t="s">
        <v>119</v>
      </c>
      <c r="E26" s="264"/>
      <c r="F26" s="789">
        <f>SUMIF('form t'!$G$11:$G$110,D26,'form t'!$O$11:$O$110)</f>
        <v>0</v>
      </c>
      <c r="G26" s="789">
        <f>F26*(VLOOKUP(D26,tab!$E$38:$F$80,2,FALSE))</f>
        <v>0</v>
      </c>
      <c r="H26" s="790">
        <f>G26*geg!$F$52</f>
        <v>0</v>
      </c>
      <c r="I26" s="264"/>
      <c r="J26" s="346">
        <f t="shared" si="1"/>
        <v>0</v>
      </c>
      <c r="K26" s="791">
        <f>J26*(VLOOKUP(D26,tab!$E$38:$F$80,2,FALSE))</f>
        <v>0</v>
      </c>
      <c r="L26" s="790">
        <f>K26*geg!$F$52</f>
        <v>0</v>
      </c>
      <c r="M26" s="264"/>
      <c r="N26" s="792">
        <f t="shared" si="0"/>
        <v>0</v>
      </c>
      <c r="O26" s="792">
        <f>N26*(VLOOKUP(D26,tab!$E$38:$F$80,2,FALSE))</f>
        <v>0</v>
      </c>
      <c r="P26" s="750">
        <f>O26*geg!$F$52</f>
        <v>0</v>
      </c>
      <c r="Q26" s="345"/>
      <c r="R26" s="328"/>
      <c r="V26" s="87"/>
      <c r="X26" s="87"/>
      <c r="AD26" s="87"/>
      <c r="AF26" s="87"/>
    </row>
    <row r="27" spans="2:32" x14ac:dyDescent="0.2">
      <c r="B27" s="170"/>
      <c r="C27" s="339"/>
      <c r="D27" s="263" t="s">
        <v>120</v>
      </c>
      <c r="E27" s="264"/>
      <c r="F27" s="789">
        <f>SUMIF('form t'!$G$11:$G$110,D27,'form t'!$O$11:$O$110)</f>
        <v>0</v>
      </c>
      <c r="G27" s="789">
        <f>F27*(VLOOKUP(D27,tab!$E$38:$F$80,2,FALSE))</f>
        <v>0</v>
      </c>
      <c r="H27" s="790">
        <f>G27*geg!$F$52</f>
        <v>0</v>
      </c>
      <c r="I27" s="264"/>
      <c r="J27" s="346">
        <f t="shared" si="1"/>
        <v>0</v>
      </c>
      <c r="K27" s="791">
        <f>J27*(VLOOKUP(D27,tab!$E$38:$F$80,2,FALSE))</f>
        <v>0</v>
      </c>
      <c r="L27" s="790">
        <f>K27*geg!$F$52</f>
        <v>0</v>
      </c>
      <c r="M27" s="264"/>
      <c r="N27" s="792">
        <f t="shared" si="0"/>
        <v>0</v>
      </c>
      <c r="O27" s="792">
        <f>N27*(VLOOKUP(D27,tab!$E$38:$F$80,2,FALSE))</f>
        <v>0</v>
      </c>
      <c r="P27" s="750">
        <f>O27*geg!$F$52</f>
        <v>0</v>
      </c>
      <c r="Q27" s="345"/>
      <c r="R27" s="328"/>
      <c r="V27" s="87"/>
      <c r="X27" s="87"/>
      <c r="AD27" s="87"/>
      <c r="AF27" s="87"/>
    </row>
    <row r="28" spans="2:32" x14ac:dyDescent="0.2">
      <c r="B28" s="170"/>
      <c r="C28" s="339"/>
      <c r="D28" s="263" t="s">
        <v>121</v>
      </c>
      <c r="E28" s="264"/>
      <c r="F28" s="789">
        <f>SUMIF('form t'!$G$11:$G$110,D28,'form t'!$O$11:$O$110)</f>
        <v>0</v>
      </c>
      <c r="G28" s="789">
        <f>F28*(VLOOKUP(D28,tab!$E$38:$F$80,2,FALSE))</f>
        <v>0</v>
      </c>
      <c r="H28" s="790">
        <f>G28*geg!$F$52</f>
        <v>0</v>
      </c>
      <c r="I28" s="264"/>
      <c r="J28" s="346">
        <f t="shared" si="1"/>
        <v>0</v>
      </c>
      <c r="K28" s="791">
        <f>J28*(VLOOKUP(D28,tab!$E$38:$F$80,2,FALSE))</f>
        <v>0</v>
      </c>
      <c r="L28" s="790">
        <f>K28*geg!$F$52</f>
        <v>0</v>
      </c>
      <c r="M28" s="264"/>
      <c r="N28" s="792">
        <f t="shared" si="0"/>
        <v>0</v>
      </c>
      <c r="O28" s="792">
        <f>N28*(VLOOKUP(D28,tab!$E$38:$F$80,2,FALSE))</f>
        <v>0</v>
      </c>
      <c r="P28" s="750">
        <f>O28*geg!$F$52</f>
        <v>0</v>
      </c>
      <c r="Q28" s="345"/>
      <c r="R28" s="328"/>
      <c r="V28" s="87"/>
      <c r="X28" s="87"/>
      <c r="AD28" s="87"/>
      <c r="AF28" s="87"/>
    </row>
    <row r="29" spans="2:32" x14ac:dyDescent="0.2">
      <c r="B29" s="170"/>
      <c r="C29" s="339"/>
      <c r="D29" s="263" t="s">
        <v>122</v>
      </c>
      <c r="E29" s="264"/>
      <c r="F29" s="789">
        <f>SUMIF('form t'!$G$11:$G$110,D29,'form t'!$O$11:$O$110)</f>
        <v>0</v>
      </c>
      <c r="G29" s="789">
        <f>F29*(VLOOKUP(D29,tab!$E$38:$F$80,2,FALSE))</f>
        <v>0</v>
      </c>
      <c r="H29" s="790">
        <f>G29*geg!$F$52</f>
        <v>0</v>
      </c>
      <c r="I29" s="264"/>
      <c r="J29" s="346">
        <f t="shared" si="1"/>
        <v>0</v>
      </c>
      <c r="K29" s="791">
        <f>J29*(VLOOKUP(D29,tab!$E$38:$F$80,2,FALSE))</f>
        <v>0</v>
      </c>
      <c r="L29" s="790">
        <f>K29*geg!$F$52</f>
        <v>0</v>
      </c>
      <c r="M29" s="264"/>
      <c r="N29" s="792">
        <f t="shared" si="0"/>
        <v>0</v>
      </c>
      <c r="O29" s="792">
        <f>N29*(VLOOKUP(D29,tab!$E$38:$F$80,2,FALSE))</f>
        <v>0</v>
      </c>
      <c r="P29" s="750">
        <f>O29*geg!$F$52</f>
        <v>0</v>
      </c>
      <c r="Q29" s="345"/>
      <c r="R29" s="328"/>
      <c r="V29" s="87"/>
      <c r="X29" s="87"/>
      <c r="AD29" s="87"/>
      <c r="AF29" s="87"/>
    </row>
    <row r="30" spans="2:32" x14ac:dyDescent="0.2">
      <c r="B30" s="170"/>
      <c r="C30" s="339"/>
      <c r="D30" s="263" t="s">
        <v>123</v>
      </c>
      <c r="E30" s="264"/>
      <c r="F30" s="789">
        <f>SUMIF('form t'!$G$11:$G$110,D30,'form t'!$O$11:$O$110)</f>
        <v>0</v>
      </c>
      <c r="G30" s="789">
        <f>F30*(VLOOKUP(D30,tab!$E$38:$F$80,2,FALSE))</f>
        <v>0</v>
      </c>
      <c r="H30" s="790">
        <f>G30*geg!$F$52</f>
        <v>0</v>
      </c>
      <c r="I30" s="264"/>
      <c r="J30" s="346">
        <f t="shared" si="1"/>
        <v>0</v>
      </c>
      <c r="K30" s="791">
        <f>J30*(VLOOKUP(D30,tab!$E$38:$F$80,2,FALSE))</f>
        <v>0</v>
      </c>
      <c r="L30" s="790">
        <f>K30*geg!$F$52</f>
        <v>0</v>
      </c>
      <c r="M30" s="264"/>
      <c r="N30" s="792">
        <f t="shared" si="0"/>
        <v>0</v>
      </c>
      <c r="O30" s="792">
        <f>N30*(VLOOKUP(D30,tab!$E$38:$F$80,2,FALSE))</f>
        <v>0</v>
      </c>
      <c r="P30" s="750">
        <f>O30*geg!$F$52</f>
        <v>0</v>
      </c>
      <c r="Q30" s="345"/>
      <c r="R30" s="328"/>
      <c r="V30" s="87"/>
      <c r="X30" s="87"/>
      <c r="AD30" s="87"/>
      <c r="AF30" s="87"/>
    </row>
    <row r="31" spans="2:32" x14ac:dyDescent="0.2">
      <c r="B31" s="170"/>
      <c r="C31" s="339"/>
      <c r="D31" s="263" t="s">
        <v>124</v>
      </c>
      <c r="E31" s="264"/>
      <c r="F31" s="789">
        <f>SUMIF('form t'!$G$11:$G$110,D31,'form t'!$O$11:$O$110)</f>
        <v>0</v>
      </c>
      <c r="G31" s="789">
        <f>F31*(VLOOKUP(D31,tab!$E$38:$F$80,2,FALSE))</f>
        <v>0</v>
      </c>
      <c r="H31" s="790">
        <f>G31*geg!$F$52</f>
        <v>0</v>
      </c>
      <c r="I31" s="264"/>
      <c r="J31" s="346">
        <f t="shared" si="1"/>
        <v>0</v>
      </c>
      <c r="K31" s="791">
        <f>J31*(VLOOKUP(D31,tab!$E$38:$F$80,2,FALSE))</f>
        <v>0</v>
      </c>
      <c r="L31" s="790">
        <f>K31*geg!$F$52</f>
        <v>0</v>
      </c>
      <c r="M31" s="264"/>
      <c r="N31" s="792">
        <f t="shared" si="0"/>
        <v>0</v>
      </c>
      <c r="O31" s="792">
        <f>N31*(VLOOKUP(D31,tab!$E$38:$F$80,2,FALSE))</f>
        <v>0</v>
      </c>
      <c r="P31" s="750">
        <f>O31*geg!$F$52</f>
        <v>0</v>
      </c>
      <c r="Q31" s="345"/>
      <c r="R31" s="328"/>
      <c r="V31" s="87"/>
      <c r="X31" s="87"/>
      <c r="AD31" s="87"/>
      <c r="AF31" s="87"/>
    </row>
    <row r="32" spans="2:32" x14ac:dyDescent="0.2">
      <c r="B32" s="170"/>
      <c r="C32" s="339"/>
      <c r="D32" s="263" t="s">
        <v>125</v>
      </c>
      <c r="E32" s="264"/>
      <c r="F32" s="789">
        <f>SUMIF('form t'!$G$11:$G$110,D32,'form t'!$O$11:$O$110)</f>
        <v>0</v>
      </c>
      <c r="G32" s="789">
        <f>F32*(VLOOKUP(D32,tab!$E$38:$F$80,2,FALSE))</f>
        <v>0</v>
      </c>
      <c r="H32" s="790">
        <f>G32*geg!$F$52</f>
        <v>0</v>
      </c>
      <c r="I32" s="264"/>
      <c r="J32" s="346">
        <f t="shared" si="1"/>
        <v>0</v>
      </c>
      <c r="K32" s="791">
        <f>J32*(VLOOKUP(D32,tab!$E$38:$F$80,2,FALSE))</f>
        <v>0</v>
      </c>
      <c r="L32" s="790">
        <f>K32*geg!$F$52</f>
        <v>0</v>
      </c>
      <c r="M32" s="264"/>
      <c r="N32" s="792">
        <f t="shared" si="0"/>
        <v>0</v>
      </c>
      <c r="O32" s="792">
        <f>N32*(VLOOKUP(D32,tab!$E$38:$F$80,2,FALSE))</f>
        <v>0</v>
      </c>
      <c r="P32" s="750">
        <f>O32*geg!$F$52</f>
        <v>0</v>
      </c>
      <c r="Q32" s="345"/>
      <c r="R32" s="328"/>
      <c r="V32" s="87"/>
      <c r="X32" s="87"/>
      <c r="AD32" s="87"/>
      <c r="AF32" s="87"/>
    </row>
    <row r="33" spans="2:32" x14ac:dyDescent="0.2">
      <c r="B33" s="170"/>
      <c r="C33" s="339"/>
      <c r="D33" s="263" t="s">
        <v>126</v>
      </c>
      <c r="E33" s="264"/>
      <c r="F33" s="789">
        <f>SUMIF('form t'!$G$11:$G$110,D33,'form t'!$O$11:$O$110)</f>
        <v>2</v>
      </c>
      <c r="G33" s="789">
        <f>F33*(VLOOKUP(D33,tab!$E$38:$F$80,2,FALSE))</f>
        <v>2</v>
      </c>
      <c r="H33" s="790">
        <f>G33*geg!$F$52</f>
        <v>130000</v>
      </c>
      <c r="I33" s="264"/>
      <c r="J33" s="346">
        <f t="shared" si="1"/>
        <v>2</v>
      </c>
      <c r="K33" s="791">
        <f>J33*(VLOOKUP(D33,tab!$E$38:$F$80,2,FALSE))</f>
        <v>2</v>
      </c>
      <c r="L33" s="790">
        <f>K33*geg!$F$52</f>
        <v>130000</v>
      </c>
      <c r="M33" s="264"/>
      <c r="N33" s="792">
        <f t="shared" si="0"/>
        <v>0</v>
      </c>
      <c r="O33" s="792">
        <f>N33*(VLOOKUP(D33,tab!$E$38:$F$80,2,FALSE))</f>
        <v>0</v>
      </c>
      <c r="P33" s="750">
        <f>O33*geg!$F$52</f>
        <v>0</v>
      </c>
      <c r="Q33" s="345"/>
      <c r="R33" s="328"/>
      <c r="V33" s="87"/>
      <c r="X33" s="87"/>
      <c r="AD33" s="87"/>
      <c r="AF33" s="87"/>
    </row>
    <row r="34" spans="2:32" x14ac:dyDescent="0.2">
      <c r="B34" s="170"/>
      <c r="C34" s="339"/>
      <c r="D34" s="263" t="s">
        <v>127</v>
      </c>
      <c r="E34" s="264"/>
      <c r="F34" s="789">
        <f>SUMIF('form t'!$G$11:$G$110,D34,'form t'!$O$11:$O$110)</f>
        <v>0</v>
      </c>
      <c r="G34" s="789">
        <f>F34*(VLOOKUP(D34,tab!$E$38:$F$80,2,FALSE))</f>
        <v>0</v>
      </c>
      <c r="H34" s="790">
        <f>G34*geg!$F$52</f>
        <v>0</v>
      </c>
      <c r="I34" s="264"/>
      <c r="J34" s="346">
        <f t="shared" si="1"/>
        <v>0</v>
      </c>
      <c r="K34" s="791">
        <f>J34*(VLOOKUP(D34,tab!$E$38:$F$80,2,FALSE))</f>
        <v>0</v>
      </c>
      <c r="L34" s="790">
        <f>K34*geg!$F$52</f>
        <v>0</v>
      </c>
      <c r="M34" s="264"/>
      <c r="N34" s="792">
        <f t="shared" si="0"/>
        <v>0</v>
      </c>
      <c r="O34" s="792">
        <f>N34*(VLOOKUP(D34,tab!$E$38:$F$80,2,FALSE))</f>
        <v>0</v>
      </c>
      <c r="P34" s="750">
        <f>O34*geg!$F$52</f>
        <v>0</v>
      </c>
      <c r="Q34" s="345"/>
      <c r="R34" s="328"/>
      <c r="V34" s="87"/>
      <c r="X34" s="87"/>
      <c r="AD34" s="87"/>
      <c r="AF34" s="87"/>
    </row>
    <row r="35" spans="2:32" x14ac:dyDescent="0.2">
      <c r="B35" s="170"/>
      <c r="C35" s="339"/>
      <c r="D35" s="263" t="s">
        <v>128</v>
      </c>
      <c r="E35" s="264"/>
      <c r="F35" s="789">
        <f>SUMIF('form t'!$G$11:$G$110,D35,'form t'!$O$11:$O$110)</f>
        <v>0</v>
      </c>
      <c r="G35" s="789">
        <f>F35*(VLOOKUP(D35,tab!$E$38:$F$80,2,FALSE))</f>
        <v>0</v>
      </c>
      <c r="H35" s="790">
        <f>G35*geg!$F$52</f>
        <v>0</v>
      </c>
      <c r="I35" s="264"/>
      <c r="J35" s="346">
        <f t="shared" si="1"/>
        <v>0</v>
      </c>
      <c r="K35" s="791">
        <f>J35*(VLOOKUP(D35,tab!$E$38:$F$80,2,FALSE))</f>
        <v>0</v>
      </c>
      <c r="L35" s="790">
        <f>K35*geg!$F$52</f>
        <v>0</v>
      </c>
      <c r="M35" s="264"/>
      <c r="N35" s="792">
        <f t="shared" si="0"/>
        <v>0</v>
      </c>
      <c r="O35" s="792">
        <f>N35*(VLOOKUP(D35,tab!$E$38:$F$80,2,FALSE))</f>
        <v>0</v>
      </c>
      <c r="P35" s="750">
        <f>O35*geg!$F$52</f>
        <v>0</v>
      </c>
      <c r="Q35" s="345"/>
      <c r="R35" s="328"/>
      <c r="V35" s="87"/>
      <c r="X35" s="87"/>
      <c r="AD35" s="87"/>
      <c r="AF35" s="87"/>
    </row>
    <row r="36" spans="2:32" x14ac:dyDescent="0.2">
      <c r="B36" s="170"/>
      <c r="C36" s="339"/>
      <c r="D36" s="263" t="s">
        <v>129</v>
      </c>
      <c r="E36" s="264"/>
      <c r="F36" s="789">
        <f>SUMIF('form t'!$G$11:$G$110,D36,'form t'!$O$11:$O$110)</f>
        <v>0</v>
      </c>
      <c r="G36" s="789">
        <f>F36*(VLOOKUP(D36,tab!$E$38:$F$80,2,FALSE))</f>
        <v>0</v>
      </c>
      <c r="H36" s="790">
        <f>G36*geg!$F$52</f>
        <v>0</v>
      </c>
      <c r="I36" s="264"/>
      <c r="J36" s="346">
        <f t="shared" si="1"/>
        <v>0</v>
      </c>
      <c r="K36" s="791">
        <f>J36*(VLOOKUP(D36,tab!$E$38:$F$80,2,FALSE))</f>
        <v>0</v>
      </c>
      <c r="L36" s="790">
        <f>K36*geg!$F$52</f>
        <v>0</v>
      </c>
      <c r="M36" s="264"/>
      <c r="N36" s="792">
        <f t="shared" si="0"/>
        <v>0</v>
      </c>
      <c r="O36" s="792">
        <f>N36*(VLOOKUP(D36,tab!$E$38:$F$80,2,FALSE))</f>
        <v>0</v>
      </c>
      <c r="P36" s="750">
        <f>O36*geg!$F$52</f>
        <v>0</v>
      </c>
      <c r="Q36" s="345"/>
      <c r="R36" s="328"/>
      <c r="V36" s="87"/>
      <c r="X36" s="87"/>
      <c r="AD36" s="87"/>
      <c r="AF36" s="87"/>
    </row>
    <row r="37" spans="2:32" x14ac:dyDescent="0.2">
      <c r="B37" s="170"/>
      <c r="C37" s="339"/>
      <c r="D37" s="263">
        <v>1</v>
      </c>
      <c r="E37" s="264"/>
      <c r="F37" s="789">
        <f>SUMIF('form t'!$G$11:$G$110,D37,'form t'!$O$11:$O$110)</f>
        <v>0</v>
      </c>
      <c r="G37" s="789">
        <f>F37*(VLOOKUP(D37,tab!$E$38:$F$80,2,FALSE))</f>
        <v>0</v>
      </c>
      <c r="H37" s="790">
        <f>G37*geg!$F$52</f>
        <v>0</v>
      </c>
      <c r="I37" s="264"/>
      <c r="J37" s="346">
        <f t="shared" si="1"/>
        <v>0</v>
      </c>
      <c r="K37" s="791">
        <f>J37*(VLOOKUP(D37,tab!$E$38:$F$80,2,FALSE))</f>
        <v>0</v>
      </c>
      <c r="L37" s="790">
        <f>K37*geg!$F$52</f>
        <v>0</v>
      </c>
      <c r="M37" s="264"/>
      <c r="N37" s="792">
        <f t="shared" si="0"/>
        <v>0</v>
      </c>
      <c r="O37" s="792">
        <f>N37*(VLOOKUP(D37,tab!$E$38:$F$80,2,FALSE))</f>
        <v>0</v>
      </c>
      <c r="P37" s="750">
        <f>O37*geg!$F$52</f>
        <v>0</v>
      </c>
      <c r="Q37" s="345"/>
      <c r="R37" s="328"/>
      <c r="V37" s="87"/>
      <c r="X37" s="87"/>
      <c r="AD37" s="87"/>
      <c r="AF37" s="87"/>
    </row>
    <row r="38" spans="2:32" x14ac:dyDescent="0.2">
      <c r="B38" s="170"/>
      <c r="C38" s="339"/>
      <c r="D38" s="263">
        <v>2</v>
      </c>
      <c r="E38" s="264"/>
      <c r="F38" s="789">
        <f>SUMIF('form t'!$G$11:$G$110,D38,'form t'!$O$11:$O$110)</f>
        <v>0</v>
      </c>
      <c r="G38" s="789">
        <f>F38*(VLOOKUP(D38,tab!$E$38:$F$80,2,FALSE))</f>
        <v>0</v>
      </c>
      <c r="H38" s="790">
        <f>G38*geg!$F$52</f>
        <v>0</v>
      </c>
      <c r="I38" s="264"/>
      <c r="J38" s="346">
        <f t="shared" si="1"/>
        <v>0</v>
      </c>
      <c r="K38" s="791">
        <f>J38*(VLOOKUP(D38,tab!$E$38:$F$80,2,FALSE))</f>
        <v>0</v>
      </c>
      <c r="L38" s="790">
        <f>K38*geg!$F$52</f>
        <v>0</v>
      </c>
      <c r="M38" s="264"/>
      <c r="N38" s="792">
        <f t="shared" si="0"/>
        <v>0</v>
      </c>
      <c r="O38" s="792">
        <f>N38*(VLOOKUP(D38,tab!$E$38:$F$80,2,FALSE))</f>
        <v>0</v>
      </c>
      <c r="P38" s="750">
        <f>O38*geg!$F$52</f>
        <v>0</v>
      </c>
      <c r="Q38" s="345"/>
      <c r="R38" s="328"/>
      <c r="V38" s="87"/>
      <c r="X38" s="87"/>
      <c r="AD38" s="87"/>
      <c r="AF38" s="87"/>
    </row>
    <row r="39" spans="2:32" x14ac:dyDescent="0.2">
      <c r="B39" s="170"/>
      <c r="C39" s="339"/>
      <c r="D39" s="263">
        <v>3</v>
      </c>
      <c r="E39" s="264"/>
      <c r="F39" s="789">
        <f>SUMIF('form t'!$G$11:$G$110,D39,'form t'!$O$11:$O$110)</f>
        <v>0</v>
      </c>
      <c r="G39" s="789">
        <f>F39*(VLOOKUP(D39,tab!$E$38:$F$80,2,FALSE))</f>
        <v>0</v>
      </c>
      <c r="H39" s="790">
        <f>G39*geg!$F$52</f>
        <v>0</v>
      </c>
      <c r="I39" s="264"/>
      <c r="J39" s="346">
        <f t="shared" si="1"/>
        <v>0</v>
      </c>
      <c r="K39" s="791">
        <f>J39*(VLOOKUP(D39,tab!$E$38:$F$80,2,FALSE))</f>
        <v>0</v>
      </c>
      <c r="L39" s="790">
        <f>K39*geg!$F$52</f>
        <v>0</v>
      </c>
      <c r="M39" s="264"/>
      <c r="N39" s="792">
        <f t="shared" si="0"/>
        <v>0</v>
      </c>
      <c r="O39" s="792">
        <f>N39*(VLOOKUP(D39,tab!$E$38:$F$80,2,FALSE))</f>
        <v>0</v>
      </c>
      <c r="P39" s="750">
        <f>O39*geg!$F$52</f>
        <v>0</v>
      </c>
      <c r="Q39" s="345"/>
      <c r="R39" s="328"/>
      <c r="V39" s="87"/>
      <c r="X39" s="87"/>
      <c r="AD39" s="87"/>
      <c r="AF39" s="87"/>
    </row>
    <row r="40" spans="2:32" x14ac:dyDescent="0.2">
      <c r="B40" s="170"/>
      <c r="C40" s="339"/>
      <c r="D40" s="263">
        <v>4</v>
      </c>
      <c r="E40" s="264"/>
      <c r="F40" s="789">
        <f>SUMIF('form t'!$G$11:$G$110,D40,'form t'!$O$11:$O$110)</f>
        <v>0</v>
      </c>
      <c r="G40" s="789">
        <f>F40*(VLOOKUP(D40,tab!$E$38:$F$80,2,FALSE))</f>
        <v>0</v>
      </c>
      <c r="H40" s="790">
        <f>G40*geg!$F$52</f>
        <v>0</v>
      </c>
      <c r="I40" s="264"/>
      <c r="J40" s="346">
        <f t="shared" si="1"/>
        <v>0</v>
      </c>
      <c r="K40" s="791">
        <f>J40*(VLOOKUP(D40,tab!$E$38:$F$80,2,FALSE))</f>
        <v>0</v>
      </c>
      <c r="L40" s="790">
        <f>K40*geg!$F$52</f>
        <v>0</v>
      </c>
      <c r="M40" s="264"/>
      <c r="N40" s="792">
        <f t="shared" si="0"/>
        <v>0</v>
      </c>
      <c r="O40" s="792">
        <f>N40*(VLOOKUP(D40,tab!$E$38:$F$80,2,FALSE))</f>
        <v>0</v>
      </c>
      <c r="P40" s="750">
        <f>O40*geg!$F$52</f>
        <v>0</v>
      </c>
      <c r="Q40" s="345"/>
      <c r="R40" s="328"/>
      <c r="V40" s="87"/>
      <c r="X40" s="87"/>
      <c r="AD40" s="87"/>
      <c r="AF40" s="87"/>
    </row>
    <row r="41" spans="2:32" x14ac:dyDescent="0.2">
      <c r="B41" s="170"/>
      <c r="C41" s="339"/>
      <c r="D41" s="263">
        <v>5</v>
      </c>
      <c r="E41" s="264"/>
      <c r="F41" s="789">
        <f>SUMIF('form t'!$G$11:$G$110,D41,'form t'!$O$11:$O$110)</f>
        <v>0</v>
      </c>
      <c r="G41" s="789">
        <f>F41*(VLOOKUP(D41,tab!$E$38:$F$80,2,FALSE))</f>
        <v>0</v>
      </c>
      <c r="H41" s="790">
        <f>G41*geg!$F$52</f>
        <v>0</v>
      </c>
      <c r="I41" s="264"/>
      <c r="J41" s="346">
        <f t="shared" si="1"/>
        <v>0</v>
      </c>
      <c r="K41" s="791">
        <f>J41*(VLOOKUP(D41,tab!$E$38:$F$80,2,FALSE))</f>
        <v>0</v>
      </c>
      <c r="L41" s="790">
        <f>K41*geg!$F$52</f>
        <v>0</v>
      </c>
      <c r="M41" s="264"/>
      <c r="N41" s="792">
        <f t="shared" si="0"/>
        <v>0</v>
      </c>
      <c r="O41" s="792">
        <f>N41*(VLOOKUP(D41,tab!$E$38:$F$80,2,FALSE))</f>
        <v>0</v>
      </c>
      <c r="P41" s="750">
        <f>O41*geg!$F$52</f>
        <v>0</v>
      </c>
      <c r="Q41" s="345"/>
      <c r="R41" s="328"/>
      <c r="V41" s="87"/>
      <c r="X41" s="87"/>
      <c r="AD41" s="87"/>
      <c r="AF41" s="87"/>
    </row>
    <row r="42" spans="2:32" x14ac:dyDescent="0.2">
      <c r="B42" s="170"/>
      <c r="C42" s="339"/>
      <c r="D42" s="263">
        <v>6</v>
      </c>
      <c r="E42" s="264"/>
      <c r="F42" s="789">
        <f>SUMIF('form t'!$G$11:$G$110,D42,'form t'!$O$11:$O$110)</f>
        <v>0</v>
      </c>
      <c r="G42" s="789">
        <f>F42*(VLOOKUP(D42,tab!$E$38:$F$80,2,FALSE))</f>
        <v>0</v>
      </c>
      <c r="H42" s="790">
        <f>G42*geg!$F$52</f>
        <v>0</v>
      </c>
      <c r="I42" s="264"/>
      <c r="J42" s="346">
        <f t="shared" si="1"/>
        <v>0</v>
      </c>
      <c r="K42" s="791">
        <f>J42*(VLOOKUP(D42,tab!$E$38:$F$80,2,FALSE))</f>
        <v>0</v>
      </c>
      <c r="L42" s="790">
        <f>K42*geg!$F$52</f>
        <v>0</v>
      </c>
      <c r="M42" s="264"/>
      <c r="N42" s="792">
        <f t="shared" si="0"/>
        <v>0</v>
      </c>
      <c r="O42" s="792">
        <f>N42*(VLOOKUP(D42,tab!$E$38:$F$80,2,FALSE))</f>
        <v>0</v>
      </c>
      <c r="P42" s="750">
        <f>O42*geg!$F$52</f>
        <v>0</v>
      </c>
      <c r="Q42" s="345"/>
      <c r="R42" s="328"/>
      <c r="V42" s="87"/>
      <c r="X42" s="87"/>
      <c r="AD42" s="87"/>
      <c r="AF42" s="87"/>
    </row>
    <row r="43" spans="2:32" x14ac:dyDescent="0.2">
      <c r="B43" s="170"/>
      <c r="C43" s="339"/>
      <c r="D43" s="263">
        <v>7</v>
      </c>
      <c r="E43" s="264"/>
      <c r="F43" s="789">
        <f>SUMIF('form t'!$G$11:$G$110,D43,'form t'!$O$11:$O$110)</f>
        <v>0</v>
      </c>
      <c r="G43" s="789">
        <f>F43*(VLOOKUP(D43,tab!$E$38:$F$80,2,FALSE))</f>
        <v>0</v>
      </c>
      <c r="H43" s="790">
        <f>G43*geg!$F$52</f>
        <v>0</v>
      </c>
      <c r="I43" s="264"/>
      <c r="J43" s="346">
        <f t="shared" si="1"/>
        <v>0</v>
      </c>
      <c r="K43" s="791">
        <f>J43*(VLOOKUP(D43,tab!$E$38:$F$80,2,FALSE))</f>
        <v>0</v>
      </c>
      <c r="L43" s="790">
        <f>K43*geg!$F$52</f>
        <v>0</v>
      </c>
      <c r="M43" s="264"/>
      <c r="N43" s="792">
        <f t="shared" si="0"/>
        <v>0</v>
      </c>
      <c r="O43" s="792">
        <f>N43*(VLOOKUP(D43,tab!$E$38:$F$80,2,FALSE))</f>
        <v>0</v>
      </c>
      <c r="P43" s="750">
        <f>O43*geg!$F$52</f>
        <v>0</v>
      </c>
      <c r="Q43" s="345"/>
      <c r="R43" s="328"/>
      <c r="V43" s="87"/>
      <c r="X43" s="87"/>
      <c r="AD43" s="87"/>
      <c r="AF43" s="87"/>
    </row>
    <row r="44" spans="2:32" x14ac:dyDescent="0.2">
      <c r="B44" s="170"/>
      <c r="C44" s="339"/>
      <c r="D44" s="263">
        <v>8</v>
      </c>
      <c r="E44" s="264"/>
      <c r="F44" s="789">
        <f>SUMIF('form t'!$G$11:$G$110,D44,'form t'!$O$11:$O$110)</f>
        <v>0</v>
      </c>
      <c r="G44" s="789">
        <f>F44*(VLOOKUP(D44,tab!$E$38:$F$80,2,FALSE))</f>
        <v>0</v>
      </c>
      <c r="H44" s="790">
        <f>G44*geg!$F$52</f>
        <v>0</v>
      </c>
      <c r="I44" s="264"/>
      <c r="J44" s="346">
        <f t="shared" si="1"/>
        <v>0</v>
      </c>
      <c r="K44" s="791">
        <f>J44*(VLOOKUP(D44,tab!$E$38:$F$80,2,FALSE))</f>
        <v>0</v>
      </c>
      <c r="L44" s="790">
        <f>K44*geg!$F$52</f>
        <v>0</v>
      </c>
      <c r="M44" s="264"/>
      <c r="N44" s="792">
        <f t="shared" si="0"/>
        <v>0</v>
      </c>
      <c r="O44" s="792">
        <f>N44*(VLOOKUP(D44,tab!$E$38:$F$80,2,FALSE))</f>
        <v>0</v>
      </c>
      <c r="P44" s="750">
        <f>O44*geg!$F$52</f>
        <v>0</v>
      </c>
      <c r="Q44" s="345"/>
      <c r="R44" s="328"/>
      <c r="V44" s="87"/>
      <c r="X44" s="87"/>
      <c r="AD44" s="87"/>
      <c r="AF44" s="87"/>
    </row>
    <row r="45" spans="2:32" x14ac:dyDescent="0.2">
      <c r="B45" s="170"/>
      <c r="C45" s="339"/>
      <c r="D45" s="263">
        <v>9</v>
      </c>
      <c r="E45" s="264"/>
      <c r="F45" s="789">
        <f>SUMIF('form t'!$G$11:$G$110,D45,'form t'!$O$11:$O$110)</f>
        <v>0</v>
      </c>
      <c r="G45" s="789">
        <f>F45*(VLOOKUP(D45,tab!$E$38:$F$80,2,FALSE))</f>
        <v>0</v>
      </c>
      <c r="H45" s="790">
        <f>G45*geg!$F$52</f>
        <v>0</v>
      </c>
      <c r="I45" s="264"/>
      <c r="J45" s="346">
        <f t="shared" si="1"/>
        <v>0</v>
      </c>
      <c r="K45" s="791">
        <f>J45*(VLOOKUP(D45,tab!$E$38:$F$80,2,FALSE))</f>
        <v>0</v>
      </c>
      <c r="L45" s="790">
        <f>K45*geg!$F$52</f>
        <v>0</v>
      </c>
      <c r="M45" s="264"/>
      <c r="N45" s="792">
        <f t="shared" si="0"/>
        <v>0</v>
      </c>
      <c r="O45" s="792">
        <f>N45*(VLOOKUP(D45,tab!$E$38:$F$80,2,FALSE))</f>
        <v>0</v>
      </c>
      <c r="P45" s="750">
        <f>O45*geg!$F$52</f>
        <v>0</v>
      </c>
      <c r="Q45" s="345"/>
      <c r="R45" s="328"/>
      <c r="V45" s="87"/>
      <c r="X45" s="87"/>
      <c r="AD45" s="87"/>
      <c r="AF45" s="87"/>
    </row>
    <row r="46" spans="2:32" x14ac:dyDescent="0.2">
      <c r="B46" s="170"/>
      <c r="C46" s="339"/>
      <c r="D46" s="263">
        <v>10</v>
      </c>
      <c r="E46" s="264"/>
      <c r="F46" s="789">
        <f>SUMIF('form t'!$G$11:$G$110,D46,'form t'!$O$11:$O$110)</f>
        <v>0</v>
      </c>
      <c r="G46" s="789">
        <f>F46*(VLOOKUP(D46,tab!$E$38:$F$80,2,FALSE))</f>
        <v>0</v>
      </c>
      <c r="H46" s="790">
        <f>G46*geg!$F$52</f>
        <v>0</v>
      </c>
      <c r="I46" s="264"/>
      <c r="J46" s="346">
        <f t="shared" si="1"/>
        <v>0</v>
      </c>
      <c r="K46" s="791">
        <f>J46*(VLOOKUP(D46,tab!$E$38:$F$80,2,FALSE))</f>
        <v>0</v>
      </c>
      <c r="L46" s="790">
        <f>K46*geg!$F$52</f>
        <v>0</v>
      </c>
      <c r="M46" s="264"/>
      <c r="N46" s="792">
        <f t="shared" si="0"/>
        <v>0</v>
      </c>
      <c r="O46" s="792">
        <f>N46*(VLOOKUP(D46,tab!$E$38:$F$80,2,FALSE))</f>
        <v>0</v>
      </c>
      <c r="P46" s="750">
        <f>O46*geg!$F$52</f>
        <v>0</v>
      </c>
      <c r="Q46" s="345"/>
      <c r="R46" s="328"/>
      <c r="V46" s="87"/>
      <c r="X46" s="87"/>
      <c r="AD46" s="87"/>
      <c r="AF46" s="87"/>
    </row>
    <row r="47" spans="2:32" x14ac:dyDescent="0.2">
      <c r="B47" s="170"/>
      <c r="C47" s="339"/>
      <c r="D47" s="263">
        <v>11</v>
      </c>
      <c r="E47" s="264"/>
      <c r="F47" s="789">
        <f>SUMIF('form t'!$G$11:$G$110,D47,'form t'!$O$11:$O$110)</f>
        <v>0</v>
      </c>
      <c r="G47" s="789">
        <f>F47*(VLOOKUP(D47,tab!$E$38:$F$80,2,FALSE))</f>
        <v>0</v>
      </c>
      <c r="H47" s="790">
        <f>G47*geg!$F$52</f>
        <v>0</v>
      </c>
      <c r="I47" s="264"/>
      <c r="J47" s="346">
        <f t="shared" si="1"/>
        <v>0</v>
      </c>
      <c r="K47" s="791">
        <f>J47*(VLOOKUP(D47,tab!$E$38:$F$80,2,FALSE))</f>
        <v>0</v>
      </c>
      <c r="L47" s="790">
        <f>K47*geg!$F$52</f>
        <v>0</v>
      </c>
      <c r="M47" s="264"/>
      <c r="N47" s="792">
        <f t="shared" si="0"/>
        <v>0</v>
      </c>
      <c r="O47" s="792">
        <f>N47*(VLOOKUP(D47,tab!$E$38:$F$80,2,FALSE))</f>
        <v>0</v>
      </c>
      <c r="P47" s="750">
        <f>O47*geg!$F$52</f>
        <v>0</v>
      </c>
      <c r="Q47" s="345"/>
      <c r="R47" s="328"/>
      <c r="V47" s="87"/>
      <c r="X47" s="87"/>
      <c r="AD47" s="87"/>
      <c r="AF47" s="87"/>
    </row>
    <row r="48" spans="2:32" x14ac:dyDescent="0.2">
      <c r="B48" s="170"/>
      <c r="C48" s="339"/>
      <c r="D48" s="263">
        <v>12</v>
      </c>
      <c r="E48" s="264"/>
      <c r="F48" s="789">
        <f>SUMIF('form t'!$G$11:$G$110,D48,'form t'!$O$11:$O$110)</f>
        <v>0</v>
      </c>
      <c r="G48" s="789">
        <f>F48*(VLOOKUP(D48,tab!$E$38:$F$80,2,FALSE))</f>
        <v>0</v>
      </c>
      <c r="H48" s="790">
        <f>G48*geg!$F$52</f>
        <v>0</v>
      </c>
      <c r="I48" s="264"/>
      <c r="J48" s="346">
        <f t="shared" si="1"/>
        <v>0</v>
      </c>
      <c r="K48" s="791">
        <f>J48*(VLOOKUP(D48,tab!$E$38:$F$80,2,FALSE))</f>
        <v>0</v>
      </c>
      <c r="L48" s="790">
        <f>K48*geg!$F$52</f>
        <v>0</v>
      </c>
      <c r="M48" s="264"/>
      <c r="N48" s="792">
        <f t="shared" si="0"/>
        <v>0</v>
      </c>
      <c r="O48" s="792">
        <f>N48*(VLOOKUP(D48,tab!$E$38:$F$80,2,FALSE))</f>
        <v>0</v>
      </c>
      <c r="P48" s="750">
        <f>O48*geg!$F$52</f>
        <v>0</v>
      </c>
      <c r="Q48" s="345"/>
      <c r="R48" s="328"/>
      <c r="V48" s="87"/>
      <c r="X48" s="87"/>
      <c r="AD48" s="87"/>
      <c r="AF48" s="87"/>
    </row>
    <row r="49" spans="2:32" x14ac:dyDescent="0.2">
      <c r="B49" s="170"/>
      <c r="C49" s="339"/>
      <c r="D49" s="263">
        <v>13</v>
      </c>
      <c r="E49" s="264"/>
      <c r="F49" s="789">
        <f>SUMIF('form t'!$G$11:$G$110,D49,'form t'!$O$11:$O$110)</f>
        <v>0</v>
      </c>
      <c r="G49" s="789">
        <f>F49*(VLOOKUP(D49,tab!$E$38:$F$80,2,FALSE))</f>
        <v>0</v>
      </c>
      <c r="H49" s="790">
        <f>G49*geg!$F$52</f>
        <v>0</v>
      </c>
      <c r="I49" s="264"/>
      <c r="J49" s="346">
        <f t="shared" si="1"/>
        <v>0</v>
      </c>
      <c r="K49" s="791">
        <f>J49*(VLOOKUP(D49,tab!$E$38:$F$80,2,FALSE))</f>
        <v>0</v>
      </c>
      <c r="L49" s="790">
        <f>K49*geg!$F$52</f>
        <v>0</v>
      </c>
      <c r="M49" s="264"/>
      <c r="N49" s="792">
        <f t="shared" si="0"/>
        <v>0</v>
      </c>
      <c r="O49" s="792">
        <f>N49*(VLOOKUP(D49,tab!$E$38:$F$80,2,FALSE))</f>
        <v>0</v>
      </c>
      <c r="P49" s="750">
        <f>O49*geg!$F$52</f>
        <v>0</v>
      </c>
      <c r="Q49" s="345"/>
      <c r="R49" s="328"/>
      <c r="V49" s="87"/>
      <c r="X49" s="87"/>
      <c r="AD49" s="87"/>
      <c r="AF49" s="87"/>
    </row>
    <row r="50" spans="2:32" x14ac:dyDescent="0.2">
      <c r="B50" s="170"/>
      <c r="C50" s="339"/>
      <c r="D50" s="263">
        <v>14</v>
      </c>
      <c r="E50" s="264"/>
      <c r="F50" s="789">
        <f>SUMIF('form t'!$G$11:$G$110,D50,'form t'!$O$11:$O$110)</f>
        <v>0</v>
      </c>
      <c r="G50" s="789">
        <f>F50*(VLOOKUP(D50,tab!$E$38:$F$80,2,FALSE))</f>
        <v>0</v>
      </c>
      <c r="H50" s="790">
        <f>G50*geg!$F$52</f>
        <v>0</v>
      </c>
      <c r="I50" s="264"/>
      <c r="J50" s="346">
        <f t="shared" si="1"/>
        <v>0</v>
      </c>
      <c r="K50" s="791">
        <f>J50*(VLOOKUP(D50,tab!$E$38:$F$80,2,FALSE))</f>
        <v>0</v>
      </c>
      <c r="L50" s="790">
        <f>K50*geg!$F$52</f>
        <v>0</v>
      </c>
      <c r="M50" s="264"/>
      <c r="N50" s="792">
        <f t="shared" si="0"/>
        <v>0</v>
      </c>
      <c r="O50" s="792">
        <f>N50*(VLOOKUP(D50,tab!$E$38:$F$80,2,FALSE))</f>
        <v>0</v>
      </c>
      <c r="P50" s="750">
        <f>O50*geg!$F$52</f>
        <v>0</v>
      </c>
      <c r="Q50" s="345"/>
      <c r="R50" s="328"/>
      <c r="V50" s="87"/>
      <c r="X50" s="87"/>
      <c r="AD50" s="87"/>
      <c r="AF50" s="87"/>
    </row>
    <row r="51" spans="2:32" x14ac:dyDescent="0.2">
      <c r="B51" s="170"/>
      <c r="C51" s="339"/>
      <c r="D51" s="263">
        <v>15</v>
      </c>
      <c r="E51" s="264"/>
      <c r="F51" s="789">
        <f>SUMIF('form t'!$G$11:$G$110,D51,'form t'!$O$11:$O$110)</f>
        <v>0</v>
      </c>
      <c r="G51" s="789">
        <f>F51*(VLOOKUP(D51,tab!$E$38:$F$80,2,FALSE))</f>
        <v>0</v>
      </c>
      <c r="H51" s="790">
        <f>G51*geg!$F$52</f>
        <v>0</v>
      </c>
      <c r="I51" s="264"/>
      <c r="J51" s="346">
        <f t="shared" ref="J51:J52" si="2">+F51</f>
        <v>0</v>
      </c>
      <c r="K51" s="791">
        <f>J51*(VLOOKUP(D51,tab!$E$38:$F$80,2,FALSE))</f>
        <v>0</v>
      </c>
      <c r="L51" s="790">
        <f>K51*geg!$F$52</f>
        <v>0</v>
      </c>
      <c r="M51" s="264"/>
      <c r="N51" s="792">
        <f t="shared" ref="N51:N52" si="3">+J51-F51</f>
        <v>0</v>
      </c>
      <c r="O51" s="792">
        <f>N51*(VLOOKUP(D51,tab!$E$38:$F$80,2,FALSE))</f>
        <v>0</v>
      </c>
      <c r="P51" s="750">
        <f>O51*geg!$F$52</f>
        <v>0</v>
      </c>
      <c r="Q51" s="345"/>
      <c r="R51" s="328"/>
      <c r="V51" s="87"/>
      <c r="X51" s="87"/>
      <c r="AD51" s="87"/>
      <c r="AF51" s="87"/>
    </row>
    <row r="52" spans="2:32" x14ac:dyDescent="0.2">
      <c r="B52" s="170"/>
      <c r="C52" s="339"/>
      <c r="D52" s="263">
        <v>16</v>
      </c>
      <c r="E52" s="264"/>
      <c r="F52" s="789">
        <f>SUMIF('form t'!$G$11:$G$110,D52,'form t'!$O$11:$O$110)</f>
        <v>0</v>
      </c>
      <c r="G52" s="789">
        <f>F52*(VLOOKUP(D52,tab!$E$38:$F$80,2,FALSE))</f>
        <v>0</v>
      </c>
      <c r="H52" s="790">
        <f>G52*geg!$F$52</f>
        <v>0</v>
      </c>
      <c r="I52" s="264"/>
      <c r="J52" s="346">
        <f t="shared" si="2"/>
        <v>0</v>
      </c>
      <c r="K52" s="791">
        <f>J52*(VLOOKUP(D52,tab!$E$38:$F$80,2,FALSE))</f>
        <v>0</v>
      </c>
      <c r="L52" s="790">
        <f>K52*geg!$F$52</f>
        <v>0</v>
      </c>
      <c r="M52" s="264"/>
      <c r="N52" s="792">
        <f t="shared" si="3"/>
        <v>0</v>
      </c>
      <c r="O52" s="792">
        <f>N52*(VLOOKUP(D52,tab!$E$38:$F$80,2,FALSE))</f>
        <v>0</v>
      </c>
      <c r="P52" s="750">
        <f>O52*geg!$F$52</f>
        <v>0</v>
      </c>
      <c r="Q52" s="345"/>
      <c r="R52" s="328"/>
      <c r="V52" s="87"/>
      <c r="X52" s="87"/>
      <c r="AD52" s="87"/>
      <c r="AF52" s="87"/>
    </row>
    <row r="53" spans="2:32" x14ac:dyDescent="0.2">
      <c r="B53" s="170"/>
      <c r="C53" s="339"/>
      <c r="D53" s="263" t="s">
        <v>130</v>
      </c>
      <c r="E53" s="264"/>
      <c r="F53" s="789">
        <f>SUMIF('form t'!$G$11:$G$110,D53,'form t'!$O$11:$O$110)</f>
        <v>0</v>
      </c>
      <c r="G53" s="789">
        <f>F53*(VLOOKUP(D53,tab!$E$38:$F$80,2,FALSE))</f>
        <v>0</v>
      </c>
      <c r="H53" s="790">
        <f>G53*geg!$F$52</f>
        <v>0</v>
      </c>
      <c r="I53" s="264"/>
      <c r="J53" s="346">
        <f t="shared" si="1"/>
        <v>0</v>
      </c>
      <c r="K53" s="791">
        <f>J53*(VLOOKUP(D53,tab!$E$38:$F$80,2,FALSE))</f>
        <v>0</v>
      </c>
      <c r="L53" s="790">
        <f>K53*geg!$F$52</f>
        <v>0</v>
      </c>
      <c r="M53" s="264"/>
      <c r="N53" s="792">
        <f t="shared" si="0"/>
        <v>0</v>
      </c>
      <c r="O53" s="792">
        <f>N53*(VLOOKUP(D53,tab!$E$38:$F$80,2,FALSE))</f>
        <v>0</v>
      </c>
      <c r="P53" s="750">
        <f>O53*geg!$F$52</f>
        <v>0</v>
      </c>
      <c r="Q53" s="345"/>
      <c r="R53" s="328"/>
      <c r="V53" s="87"/>
      <c r="X53" s="87"/>
      <c r="AD53" s="87"/>
      <c r="AF53" s="87"/>
    </row>
    <row r="54" spans="2:32" x14ac:dyDescent="0.2">
      <c r="B54" s="170"/>
      <c r="C54" s="339"/>
      <c r="D54" s="263" t="s">
        <v>131</v>
      </c>
      <c r="E54" s="264"/>
      <c r="F54" s="789">
        <f>SUMIF('form t'!$G$11:$G$110,D54,'form t'!$O$11:$O$110)</f>
        <v>0</v>
      </c>
      <c r="G54" s="789">
        <f>F54*(VLOOKUP(D54,tab!$E$38:$F$80,2,FALSE))</f>
        <v>0</v>
      </c>
      <c r="H54" s="790">
        <f>G54*geg!$F$52</f>
        <v>0</v>
      </c>
      <c r="I54" s="264"/>
      <c r="J54" s="346">
        <f t="shared" si="1"/>
        <v>0</v>
      </c>
      <c r="K54" s="791">
        <f>J54*(VLOOKUP(D54,tab!$E$38:$F$80,2,FALSE))</f>
        <v>0</v>
      </c>
      <c r="L54" s="790">
        <f>K54*geg!$F$52</f>
        <v>0</v>
      </c>
      <c r="M54" s="264"/>
      <c r="N54" s="792">
        <f t="shared" si="0"/>
        <v>0</v>
      </c>
      <c r="O54" s="792">
        <f>N54*(VLOOKUP(D54,tab!$E$38:$F$80,2,FALSE))</f>
        <v>0</v>
      </c>
      <c r="P54" s="750">
        <f>O54*geg!$F$52</f>
        <v>0</v>
      </c>
      <c r="Q54" s="345"/>
      <c r="R54" s="328"/>
      <c r="V54" s="87"/>
      <c r="X54" s="87"/>
      <c r="AD54" s="87"/>
      <c r="AF54" s="87"/>
    </row>
    <row r="55" spans="2:32" x14ac:dyDescent="0.2">
      <c r="B55" s="170"/>
      <c r="C55" s="339"/>
      <c r="D55" s="263"/>
      <c r="E55" s="264"/>
      <c r="F55" s="347"/>
      <c r="G55" s="347"/>
      <c r="H55" s="342"/>
      <c r="I55" s="264"/>
      <c r="J55" s="348"/>
      <c r="K55" s="347"/>
      <c r="L55" s="343"/>
      <c r="M55" s="264"/>
      <c r="N55" s="349"/>
      <c r="O55" s="341"/>
      <c r="P55" s="344"/>
      <c r="Q55" s="345"/>
      <c r="R55" s="328"/>
      <c r="V55" s="87"/>
      <c r="X55" s="87"/>
      <c r="AD55" s="87"/>
      <c r="AF55" s="87"/>
    </row>
    <row r="56" spans="2:32" x14ac:dyDescent="0.2">
      <c r="B56" s="170"/>
      <c r="C56" s="339"/>
      <c r="D56" s="340" t="s">
        <v>32</v>
      </c>
      <c r="E56" s="264"/>
      <c r="F56" s="751">
        <f>SUM(F20:F54)</f>
        <v>2</v>
      </c>
      <c r="G56" s="751">
        <f>SUM(G20:G54)</f>
        <v>2</v>
      </c>
      <c r="H56" s="750">
        <f>SUM(H20:H54)</f>
        <v>130000</v>
      </c>
      <c r="I56" s="264"/>
      <c r="J56" s="751">
        <f>SUM(J20:J54)</f>
        <v>2</v>
      </c>
      <c r="K56" s="751">
        <f>SUM(K20:K54)</f>
        <v>2</v>
      </c>
      <c r="L56" s="750">
        <f>SUM(L20:L54)</f>
        <v>130000</v>
      </c>
      <c r="M56" s="264"/>
      <c r="N56" s="751">
        <f>SUM(N20:N54)</f>
        <v>0</v>
      </c>
      <c r="O56" s="751">
        <f>SUM(O20:O54)</f>
        <v>0</v>
      </c>
      <c r="P56" s="750">
        <f>SUM(P20:P54)</f>
        <v>0</v>
      </c>
      <c r="Q56" s="345"/>
      <c r="R56" s="328"/>
      <c r="V56" s="72"/>
      <c r="X56" s="72"/>
      <c r="AD56" s="72"/>
      <c r="AF56" s="72"/>
    </row>
    <row r="57" spans="2:32" x14ac:dyDescent="0.2">
      <c r="B57" s="170"/>
      <c r="C57" s="350"/>
      <c r="D57" s="351"/>
      <c r="E57" s="352"/>
      <c r="F57" s="353"/>
      <c r="G57" s="354"/>
      <c r="H57" s="355"/>
      <c r="I57" s="352"/>
      <c r="J57" s="353"/>
      <c r="K57" s="354"/>
      <c r="L57" s="355"/>
      <c r="M57" s="352"/>
      <c r="N57" s="353"/>
      <c r="O57" s="353"/>
      <c r="P57" s="355"/>
      <c r="Q57" s="356"/>
      <c r="R57" s="328"/>
      <c r="V57" s="72"/>
      <c r="X57" s="72"/>
      <c r="AD57" s="72"/>
      <c r="AF57" s="72"/>
    </row>
    <row r="58" spans="2:32" x14ac:dyDescent="0.2">
      <c r="B58" s="170"/>
      <c r="C58" s="325"/>
      <c r="D58" s="332"/>
      <c r="E58" s="325"/>
      <c r="F58" s="332"/>
      <c r="G58" s="357"/>
      <c r="H58" s="358"/>
      <c r="I58" s="325"/>
      <c r="J58" s="332"/>
      <c r="K58" s="357"/>
      <c r="L58" s="358"/>
      <c r="M58" s="325"/>
      <c r="N58" s="359"/>
      <c r="O58" s="359"/>
      <c r="P58" s="358"/>
      <c r="Q58" s="325"/>
      <c r="R58" s="328"/>
      <c r="V58" s="72"/>
      <c r="X58" s="72"/>
      <c r="AD58" s="72"/>
      <c r="AF58" s="72"/>
    </row>
    <row r="59" spans="2:32" ht="15" x14ac:dyDescent="0.25">
      <c r="B59" s="360"/>
      <c r="C59" s="361"/>
      <c r="D59" s="362"/>
      <c r="E59" s="361"/>
      <c r="F59" s="363"/>
      <c r="G59" s="363"/>
      <c r="H59" s="364"/>
      <c r="I59" s="361"/>
      <c r="J59" s="363"/>
      <c r="K59" s="363"/>
      <c r="L59" s="365"/>
      <c r="M59" s="361"/>
      <c r="N59" s="363"/>
      <c r="O59" s="363"/>
      <c r="P59" s="366"/>
      <c r="Q59" s="367" t="s">
        <v>355</v>
      </c>
      <c r="R59" s="368"/>
      <c r="V59" s="72"/>
      <c r="X59" s="72"/>
      <c r="AD59" s="72"/>
      <c r="AF59" s="72"/>
    </row>
    <row r="60" spans="2:32" x14ac:dyDescent="0.2">
      <c r="D60" s="88"/>
      <c r="E60" s="72"/>
      <c r="F60" s="72"/>
      <c r="G60" s="35"/>
      <c r="H60" s="35"/>
      <c r="I60" s="72"/>
      <c r="J60" s="72"/>
      <c r="K60" s="79"/>
      <c r="L60" s="35"/>
      <c r="M60" s="72"/>
      <c r="N60" s="72"/>
      <c r="O60" s="72"/>
      <c r="V60" s="72"/>
      <c r="X60" s="72"/>
      <c r="AD60" s="72"/>
      <c r="AF60" s="72"/>
    </row>
    <row r="61" spans="2:32" x14ac:dyDescent="0.2">
      <c r="E61" s="51"/>
      <c r="G61" s="35"/>
      <c r="H61" s="35"/>
      <c r="I61" s="51"/>
      <c r="L61" s="35"/>
      <c r="M61" s="51"/>
      <c r="N61" s="51"/>
      <c r="O61" s="51"/>
    </row>
  </sheetData>
  <sheetProtection algorithmName="SHA-512" hashValue="w7c5ScbQYaz2xe8F7XDr24LtkSd07VIHQKYrLxvKS/JUmjZ5AJRswojseHbDYgUOUdfQIbiZmXEkOGOyOkjtAg==" saltValue="tKqzBtMFxcEEFMAT8kZ2nA==" spinCount="100000" sheet="1" objects="1" scenarios="1"/>
  <mergeCells count="3">
    <mergeCell ref="F15:H15"/>
    <mergeCell ref="J15:L15"/>
    <mergeCell ref="N15:P15"/>
  </mergeCells>
  <phoneticPr fontId="3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72"/>
  <sheetViews>
    <sheetView zoomScale="80" zoomScaleNormal="80" zoomScaleSheetLayoutView="85" workbookViewId="0">
      <pane ySplit="12" topLeftCell="A13" activePane="bottomLeft" state="frozen"/>
      <selection activeCell="B2" sqref="B2"/>
      <selection pane="bottomLeft" activeCell="B2" sqref="B2"/>
    </sheetView>
  </sheetViews>
  <sheetFormatPr defaultColWidth="9.140625" defaultRowHeight="12.75" x14ac:dyDescent="0.2"/>
  <cols>
    <col min="1" max="1" width="3.7109375" style="67" customWidth="1"/>
    <col min="2" max="3" width="2.7109375" style="67" customWidth="1"/>
    <col min="4" max="4" width="8.7109375" style="85" customWidth="1"/>
    <col min="5" max="5" width="2.7109375" style="67" customWidth="1"/>
    <col min="6" max="6" width="11.7109375" style="74" customWidth="1"/>
    <col min="7" max="7" width="12" style="74" customWidth="1"/>
    <col min="8" max="8" width="12.7109375" style="74" customWidth="1"/>
    <col min="9" max="9" width="2.7109375" style="67" customWidth="1"/>
    <col min="10" max="11" width="11.7109375" style="74" customWidth="1"/>
    <col min="12" max="12" width="12.7109375" style="74" customWidth="1"/>
    <col min="13" max="13" width="2.7109375" style="67" customWidth="1"/>
    <col min="14" max="15" width="11.7109375" style="67" customWidth="1"/>
    <col min="16" max="16" width="12.7109375" style="67" customWidth="1"/>
    <col min="17" max="17" width="2.7109375" style="67" customWidth="1"/>
    <col min="18" max="19" width="11.7109375" style="67" customWidth="1"/>
    <col min="20" max="20" width="12.7109375" style="67" customWidth="1"/>
    <col min="21" max="21" width="2.7109375" style="67" customWidth="1"/>
    <col min="22" max="23" width="11.7109375" style="67" customWidth="1"/>
    <col min="24" max="24" width="12.7109375" style="67" customWidth="1"/>
    <col min="25" max="28" width="2.7109375" style="67" customWidth="1"/>
    <col min="29" max="16384" width="9.140625" style="67"/>
  </cols>
  <sheetData>
    <row r="2" spans="2:28" x14ac:dyDescent="0.2">
      <c r="B2" s="320"/>
      <c r="C2" s="321"/>
      <c r="D2" s="322"/>
      <c r="E2" s="321"/>
      <c r="F2" s="323"/>
      <c r="G2" s="323"/>
      <c r="H2" s="322"/>
      <c r="I2" s="321"/>
      <c r="J2" s="323"/>
      <c r="K2" s="323"/>
      <c r="L2" s="322"/>
      <c r="M2" s="321"/>
      <c r="N2" s="321"/>
      <c r="O2" s="321"/>
      <c r="P2" s="322"/>
      <c r="Q2" s="321"/>
      <c r="R2" s="321"/>
      <c r="S2" s="321"/>
      <c r="T2" s="322"/>
      <c r="U2" s="321"/>
      <c r="V2" s="321"/>
      <c r="W2" s="321"/>
      <c r="X2" s="322"/>
      <c r="Y2" s="321"/>
      <c r="Z2" s="324"/>
      <c r="AA2" s="35"/>
      <c r="AB2" s="35"/>
    </row>
    <row r="3" spans="2:28" ht="12.75" customHeight="1" x14ac:dyDescent="0.3">
      <c r="B3" s="197"/>
      <c r="C3" s="325"/>
      <c r="D3" s="102"/>
      <c r="E3" s="102"/>
      <c r="F3" s="198"/>
      <c r="G3" s="198"/>
      <c r="H3" s="374"/>
      <c r="I3" s="102"/>
      <c r="J3" s="198"/>
      <c r="K3" s="198"/>
      <c r="L3" s="374"/>
      <c r="M3" s="102"/>
      <c r="N3" s="102"/>
      <c r="O3" s="102"/>
      <c r="P3" s="374"/>
      <c r="Q3" s="102"/>
      <c r="R3" s="102"/>
      <c r="S3" s="102"/>
      <c r="T3" s="374"/>
      <c r="U3" s="102"/>
      <c r="V3" s="102"/>
      <c r="W3" s="102"/>
      <c r="X3" s="374"/>
      <c r="Y3" s="102"/>
      <c r="Z3" s="328"/>
      <c r="AA3" s="35"/>
      <c r="AB3" s="35"/>
    </row>
    <row r="4" spans="2:28" s="704" customFormat="1" ht="18.75" x14ac:dyDescent="0.3">
      <c r="B4" s="280"/>
      <c r="C4" s="375" t="s">
        <v>157</v>
      </c>
      <c r="D4" s="375"/>
      <c r="E4" s="279"/>
      <c r="F4" s="309"/>
      <c r="G4" s="309"/>
      <c r="H4" s="375"/>
      <c r="I4" s="279"/>
      <c r="J4" s="309"/>
      <c r="K4" s="309"/>
      <c r="L4" s="375"/>
      <c r="M4" s="279"/>
      <c r="N4" s="279"/>
      <c r="O4" s="279"/>
      <c r="P4" s="375"/>
      <c r="Q4" s="279"/>
      <c r="R4" s="279"/>
      <c r="S4" s="279"/>
      <c r="T4" s="375"/>
      <c r="U4" s="279"/>
      <c r="V4" s="279"/>
      <c r="W4" s="279"/>
      <c r="X4" s="375"/>
      <c r="Y4" s="279"/>
      <c r="Z4" s="313"/>
      <c r="AA4" s="178"/>
      <c r="AB4" s="178"/>
    </row>
    <row r="5" spans="2:28" s="70" customFormat="1" ht="18.75" x14ac:dyDescent="0.3">
      <c r="B5" s="101"/>
      <c r="C5" s="374" t="str">
        <f>geg!F10</f>
        <v>Voorbeeld SBO</v>
      </c>
      <c r="D5" s="376"/>
      <c r="E5" s="318"/>
      <c r="F5" s="299"/>
      <c r="G5" s="299"/>
      <c r="H5" s="376"/>
      <c r="I5" s="318"/>
      <c r="J5" s="299"/>
      <c r="K5" s="299"/>
      <c r="L5" s="376"/>
      <c r="M5" s="318"/>
      <c r="N5" s="318"/>
      <c r="O5" s="318"/>
      <c r="P5" s="376"/>
      <c r="Q5" s="318"/>
      <c r="R5" s="318"/>
      <c r="S5" s="318"/>
      <c r="T5" s="376"/>
      <c r="U5" s="318"/>
      <c r="V5" s="318"/>
      <c r="W5" s="318"/>
      <c r="X5" s="376"/>
      <c r="Y5" s="318"/>
      <c r="Z5" s="377"/>
      <c r="AA5" s="41"/>
      <c r="AB5" s="41"/>
    </row>
    <row r="6" spans="2:28" s="69" customFormat="1" x14ac:dyDescent="0.2">
      <c r="B6" s="329"/>
      <c r="C6" s="330"/>
      <c r="D6" s="172"/>
      <c r="E6" s="330"/>
      <c r="F6" s="378"/>
      <c r="G6" s="378"/>
      <c r="H6" s="331"/>
      <c r="I6" s="330"/>
      <c r="J6" s="378"/>
      <c r="K6" s="378"/>
      <c r="L6" s="331"/>
      <c r="M6" s="330"/>
      <c r="N6" s="330"/>
      <c r="O6" s="330"/>
      <c r="P6" s="331"/>
      <c r="Q6" s="330"/>
      <c r="R6" s="330"/>
      <c r="S6" s="330"/>
      <c r="T6" s="331"/>
      <c r="U6" s="330"/>
      <c r="V6" s="330"/>
      <c r="W6" s="330"/>
      <c r="X6" s="331"/>
      <c r="Y6" s="330"/>
      <c r="Z6" s="379"/>
      <c r="AA6" s="37"/>
      <c r="AB6" s="37"/>
    </row>
    <row r="7" spans="2:28" s="69" customFormat="1" x14ac:dyDescent="0.2">
      <c r="B7" s="329"/>
      <c r="C7" s="330"/>
      <c r="D7" s="779"/>
      <c r="E7" s="721"/>
      <c r="F7" s="772"/>
      <c r="G7" s="772"/>
      <c r="H7" s="776"/>
      <c r="I7" s="721"/>
      <c r="J7" s="772"/>
      <c r="K7" s="772"/>
      <c r="L7" s="776"/>
      <c r="M7" s="721"/>
      <c r="N7" s="721"/>
      <c r="O7" s="721"/>
      <c r="P7" s="776"/>
      <c r="Q7" s="721"/>
      <c r="R7" s="721"/>
      <c r="S7" s="721"/>
      <c r="T7" s="776"/>
      <c r="U7" s="721"/>
      <c r="V7" s="721"/>
      <c r="W7" s="721"/>
      <c r="X7" s="776"/>
      <c r="Y7" s="721"/>
      <c r="Z7" s="379"/>
      <c r="AA7" s="37"/>
      <c r="AB7" s="37"/>
    </row>
    <row r="8" spans="2:28" s="69" customFormat="1" x14ac:dyDescent="0.2">
      <c r="B8" s="380"/>
      <c r="C8" s="187"/>
      <c r="D8" s="793"/>
      <c r="E8" s="937" t="str">
        <f>geg!F16</f>
        <v>2016/17</v>
      </c>
      <c r="F8" s="938"/>
      <c r="G8" s="938" t="str">
        <f>pers!H9</f>
        <v>2016/17</v>
      </c>
      <c r="H8" s="938"/>
      <c r="I8" s="937" t="str">
        <f>geg!G16</f>
        <v>2017/18</v>
      </c>
      <c r="J8" s="938"/>
      <c r="K8" s="938"/>
      <c r="L8" s="938"/>
      <c r="M8" s="937" t="str">
        <f>geg!H16</f>
        <v>2018/19</v>
      </c>
      <c r="N8" s="938"/>
      <c r="O8" s="938"/>
      <c r="P8" s="938"/>
      <c r="Q8" s="937" t="str">
        <f>geg!I16</f>
        <v>2019/20</v>
      </c>
      <c r="R8" s="938"/>
      <c r="S8" s="938"/>
      <c r="T8" s="938"/>
      <c r="U8" s="937" t="str">
        <f>geg!J16</f>
        <v>2020/21</v>
      </c>
      <c r="V8" s="938"/>
      <c r="W8" s="938"/>
      <c r="X8" s="938"/>
      <c r="Y8" s="938"/>
      <c r="Z8" s="313"/>
      <c r="AA8" s="37"/>
      <c r="AB8" s="37"/>
    </row>
    <row r="9" spans="2:28" s="69" customFormat="1" x14ac:dyDescent="0.2">
      <c r="B9" s="312"/>
      <c r="C9" s="187"/>
      <c r="D9" s="776"/>
      <c r="E9" s="721"/>
      <c r="F9" s="772"/>
      <c r="G9" s="794"/>
      <c r="H9" s="776"/>
      <c r="I9" s="721"/>
      <c r="J9" s="772"/>
      <c r="K9" s="794"/>
      <c r="L9" s="776"/>
      <c r="M9" s="721"/>
      <c r="N9" s="721"/>
      <c r="O9" s="794"/>
      <c r="P9" s="776"/>
      <c r="Q9" s="721"/>
      <c r="R9" s="721"/>
      <c r="S9" s="794"/>
      <c r="T9" s="776"/>
      <c r="U9" s="721"/>
      <c r="V9" s="721"/>
      <c r="W9" s="794"/>
      <c r="X9" s="776"/>
      <c r="Y9" s="772"/>
      <c r="Z9" s="313"/>
      <c r="AA9" s="37"/>
      <c r="AB9" s="37"/>
    </row>
    <row r="10" spans="2:28" s="69" customFormat="1" x14ac:dyDescent="0.2">
      <c r="B10" s="312"/>
      <c r="C10" s="178"/>
      <c r="D10" s="713"/>
      <c r="E10" s="758"/>
      <c r="F10" s="719"/>
      <c r="G10" s="795"/>
      <c r="H10" s="796"/>
      <c r="I10" s="758"/>
      <c r="J10" s="719"/>
      <c r="K10" s="795"/>
      <c r="L10" s="796"/>
      <c r="M10" s="758"/>
      <c r="N10" s="758"/>
      <c r="O10" s="797"/>
      <c r="P10" s="796"/>
      <c r="Q10" s="758"/>
      <c r="R10" s="758"/>
      <c r="S10" s="797"/>
      <c r="T10" s="796"/>
      <c r="U10" s="758"/>
      <c r="V10" s="758"/>
      <c r="W10" s="797"/>
      <c r="X10" s="796"/>
      <c r="Y10" s="797"/>
      <c r="Z10" s="313"/>
      <c r="AA10" s="37"/>
      <c r="AB10" s="37"/>
    </row>
    <row r="11" spans="2:28" s="69" customFormat="1" x14ac:dyDescent="0.2">
      <c r="B11" s="382"/>
      <c r="C11" s="381"/>
      <c r="D11" s="713" t="s">
        <v>110</v>
      </c>
      <c r="E11" s="719"/>
      <c r="F11" s="760" t="s">
        <v>111</v>
      </c>
      <c r="G11" s="760" t="s">
        <v>165</v>
      </c>
      <c r="H11" s="760" t="s">
        <v>112</v>
      </c>
      <c r="I11" s="719"/>
      <c r="J11" s="760" t="s">
        <v>111</v>
      </c>
      <c r="K11" s="760" t="s">
        <v>165</v>
      </c>
      <c r="L11" s="760" t="s">
        <v>112</v>
      </c>
      <c r="M11" s="719"/>
      <c r="N11" s="760" t="s">
        <v>111</v>
      </c>
      <c r="O11" s="760" t="s">
        <v>165</v>
      </c>
      <c r="P11" s="760" t="s">
        <v>112</v>
      </c>
      <c r="Q11" s="719"/>
      <c r="R11" s="760" t="s">
        <v>111</v>
      </c>
      <c r="S11" s="760" t="s">
        <v>165</v>
      </c>
      <c r="T11" s="760" t="s">
        <v>112</v>
      </c>
      <c r="U11" s="719"/>
      <c r="V11" s="760" t="s">
        <v>111</v>
      </c>
      <c r="W11" s="760" t="s">
        <v>165</v>
      </c>
      <c r="X11" s="760" t="s">
        <v>112</v>
      </c>
      <c r="Y11" s="760"/>
      <c r="Z11" s="313"/>
      <c r="AA11" s="37"/>
      <c r="AB11" s="37"/>
    </row>
    <row r="12" spans="2:28" x14ac:dyDescent="0.2">
      <c r="B12" s="170"/>
      <c r="C12" s="169"/>
      <c r="D12" s="713"/>
      <c r="E12" s="758"/>
      <c r="F12" s="798"/>
      <c r="G12" s="798"/>
      <c r="H12" s="799"/>
      <c r="I12" s="758"/>
      <c r="J12" s="798"/>
      <c r="K12" s="798"/>
      <c r="L12" s="799"/>
      <c r="M12" s="758"/>
      <c r="N12" s="800"/>
      <c r="O12" s="800"/>
      <c r="P12" s="799"/>
      <c r="Q12" s="758"/>
      <c r="R12" s="800"/>
      <c r="S12" s="800"/>
      <c r="T12" s="799"/>
      <c r="U12" s="758"/>
      <c r="V12" s="800"/>
      <c r="W12" s="800"/>
      <c r="X12" s="799"/>
      <c r="Y12" s="801"/>
      <c r="Z12" s="328"/>
      <c r="AA12" s="35"/>
      <c r="AB12" s="35"/>
    </row>
    <row r="13" spans="2:28" x14ac:dyDescent="0.2">
      <c r="B13" s="170"/>
      <c r="C13" s="171"/>
      <c r="D13" s="385" t="s">
        <v>113</v>
      </c>
      <c r="E13" s="334"/>
      <c r="F13" s="802">
        <f>SUMIF('form t'!$G$11:$G$110,D13,'form t'!$O$11:$O$110)</f>
        <v>0</v>
      </c>
      <c r="G13" s="802">
        <f>F13*(VLOOKUP(D13,tab!$E$38:$F$80,2,FALSE))</f>
        <v>0</v>
      </c>
      <c r="H13" s="803">
        <f>G13*geg!$F$52</f>
        <v>0</v>
      </c>
      <c r="I13" s="334"/>
      <c r="J13" s="802">
        <f>SUMIF('form t+1'!$G$11:$G$110,D13,'form t+1'!$O$11:$O$110)</f>
        <v>0</v>
      </c>
      <c r="K13" s="802">
        <f>J13*(VLOOKUP(D13,tab!$E$38:$F$80,2,FALSE))</f>
        <v>0</v>
      </c>
      <c r="L13" s="803">
        <f>K13*geg!$G$52</f>
        <v>0</v>
      </c>
      <c r="M13" s="334"/>
      <c r="N13" s="386">
        <f>+J13</f>
        <v>0</v>
      </c>
      <c r="O13" s="802">
        <f>N13*(VLOOKUP(D13,tab!$E$38:$F$80,2,FALSE))</f>
        <v>0</v>
      </c>
      <c r="P13" s="803">
        <f>O13*geg!$G$52</f>
        <v>0</v>
      </c>
      <c r="Q13" s="334"/>
      <c r="R13" s="386">
        <f>+N13</f>
        <v>0</v>
      </c>
      <c r="S13" s="802">
        <f>R13*(VLOOKUP(D13,tab!$E$38:$F$80,2,FALSE))</f>
        <v>0</v>
      </c>
      <c r="T13" s="803">
        <f>S13*geg!$G$52</f>
        <v>0</v>
      </c>
      <c r="U13" s="334"/>
      <c r="V13" s="386">
        <f>+R13</f>
        <v>0</v>
      </c>
      <c r="W13" s="802">
        <f>V13*(VLOOKUP(D13,tab!$E$38:$F$80,2,FALSE))</f>
        <v>0</v>
      </c>
      <c r="X13" s="803">
        <f>W13*geg!$G$52</f>
        <v>0</v>
      </c>
      <c r="Y13" s="384"/>
      <c r="Z13" s="328"/>
      <c r="AA13" s="35"/>
      <c r="AB13" s="35"/>
    </row>
    <row r="14" spans="2:28" x14ac:dyDescent="0.2">
      <c r="B14" s="170"/>
      <c r="C14" s="339"/>
      <c r="D14" s="263" t="s">
        <v>114</v>
      </c>
      <c r="E14" s="264"/>
      <c r="F14" s="802">
        <f>SUMIF('form t'!$G$11:$G$110,D14,'form t'!$O$11:$O$110)</f>
        <v>0</v>
      </c>
      <c r="G14" s="802">
        <f>F14*(VLOOKUP(D14,tab!$E$38:$F$80,2,FALSE))</f>
        <v>0</v>
      </c>
      <c r="H14" s="803">
        <f>G14*geg!$F$52</f>
        <v>0</v>
      </c>
      <c r="I14" s="334"/>
      <c r="J14" s="802">
        <f>SUMIF('form t+1'!$G$11:$G$110,D14,'form t+1'!$O$11:$O$110)</f>
        <v>0</v>
      </c>
      <c r="K14" s="802">
        <f>J14*(VLOOKUP(D14,tab!$E$38:$F$80,2,FALSE))</f>
        <v>0</v>
      </c>
      <c r="L14" s="803">
        <f>K14*geg!$G$52</f>
        <v>0</v>
      </c>
      <c r="M14" s="334"/>
      <c r="N14" s="386">
        <f t="shared" ref="N14:N47" si="0">+J14</f>
        <v>0</v>
      </c>
      <c r="O14" s="802">
        <f>N14*(VLOOKUP(D14,tab!$E$38:$F$80,2,FALSE))</f>
        <v>0</v>
      </c>
      <c r="P14" s="803">
        <f>O14*geg!$G$52</f>
        <v>0</v>
      </c>
      <c r="Q14" s="334"/>
      <c r="R14" s="386">
        <f t="shared" ref="R14:R47" si="1">+N14</f>
        <v>0</v>
      </c>
      <c r="S14" s="802">
        <f>R14*(VLOOKUP(D14,tab!$E$38:$F$80,2,FALSE))</f>
        <v>0</v>
      </c>
      <c r="T14" s="803">
        <f>S14*geg!$G$52</f>
        <v>0</v>
      </c>
      <c r="U14" s="334"/>
      <c r="V14" s="386">
        <f t="shared" ref="V14:V47" si="2">+R14</f>
        <v>0</v>
      </c>
      <c r="W14" s="802">
        <f>V14*(VLOOKUP(D14,tab!$E$38:$F$80,2,FALSE))</f>
        <v>0</v>
      </c>
      <c r="X14" s="803">
        <f>W14*geg!$G$52</f>
        <v>0</v>
      </c>
      <c r="Y14" s="384"/>
      <c r="Z14" s="328"/>
      <c r="AA14" s="35"/>
      <c r="AB14" s="35"/>
    </row>
    <row r="15" spans="2:28" x14ac:dyDescent="0.2">
      <c r="B15" s="170"/>
      <c r="C15" s="339"/>
      <c r="D15" s="263" t="s">
        <v>115</v>
      </c>
      <c r="E15" s="264"/>
      <c r="F15" s="802">
        <f>SUMIF('form t'!$G$11:$G$110,D15,'form t'!$O$11:$O$110)</f>
        <v>0</v>
      </c>
      <c r="G15" s="802">
        <f>F15*(VLOOKUP(D15,tab!$E$38:$F$80,2,FALSE))</f>
        <v>0</v>
      </c>
      <c r="H15" s="803">
        <f>G15*geg!$F$52</f>
        <v>0</v>
      </c>
      <c r="I15" s="334"/>
      <c r="J15" s="802">
        <f>SUMIF('form t+1'!$G$11:$G$110,D15,'form t+1'!$O$11:$O$110)</f>
        <v>0</v>
      </c>
      <c r="K15" s="802">
        <f>J15*(VLOOKUP(D15,tab!$E$38:$F$80,2,FALSE))</f>
        <v>0</v>
      </c>
      <c r="L15" s="803">
        <f>K15*geg!$G$52</f>
        <v>0</v>
      </c>
      <c r="M15" s="334"/>
      <c r="N15" s="386">
        <f t="shared" si="0"/>
        <v>0</v>
      </c>
      <c r="O15" s="802">
        <f>N15*(VLOOKUP(D15,tab!$E$38:$F$80,2,FALSE))</f>
        <v>0</v>
      </c>
      <c r="P15" s="803">
        <f>O15*geg!$G$52</f>
        <v>0</v>
      </c>
      <c r="Q15" s="334"/>
      <c r="R15" s="386">
        <f t="shared" si="1"/>
        <v>0</v>
      </c>
      <c r="S15" s="802">
        <f>R15*(VLOOKUP(D15,tab!$E$38:$F$80,2,FALSE))</f>
        <v>0</v>
      </c>
      <c r="T15" s="803">
        <f>S15*geg!$G$52</f>
        <v>0</v>
      </c>
      <c r="U15" s="334"/>
      <c r="V15" s="386">
        <f t="shared" si="2"/>
        <v>0</v>
      </c>
      <c r="W15" s="802">
        <f>V15*(VLOOKUP(D15,tab!$E$38:$F$80,2,FALSE))</f>
        <v>0</v>
      </c>
      <c r="X15" s="803">
        <f>W15*geg!$G$52</f>
        <v>0</v>
      </c>
      <c r="Y15" s="384"/>
      <c r="Z15" s="328"/>
      <c r="AA15" s="35"/>
      <c r="AB15" s="35"/>
    </row>
    <row r="16" spans="2:28" x14ac:dyDescent="0.2">
      <c r="B16" s="170"/>
      <c r="C16" s="339"/>
      <c r="D16" s="263" t="s">
        <v>116</v>
      </c>
      <c r="E16" s="264"/>
      <c r="F16" s="802">
        <f>SUMIF('form t'!$G$11:$G$110,D16,'form t'!$O$11:$O$110)</f>
        <v>0</v>
      </c>
      <c r="G16" s="802">
        <f>F16*(VLOOKUP(D16,tab!$E$38:$F$80,2,FALSE))</f>
        <v>0</v>
      </c>
      <c r="H16" s="803">
        <f>G16*geg!$F$52</f>
        <v>0</v>
      </c>
      <c r="I16" s="334"/>
      <c r="J16" s="802">
        <f>SUMIF('form t+1'!$G$11:$G$110,D16,'form t+1'!$O$11:$O$110)</f>
        <v>0</v>
      </c>
      <c r="K16" s="802">
        <f>J16*(VLOOKUP(D16,tab!$E$38:$F$80,2,FALSE))</f>
        <v>0</v>
      </c>
      <c r="L16" s="803">
        <f>K16*geg!$G$52</f>
        <v>0</v>
      </c>
      <c r="M16" s="334"/>
      <c r="N16" s="386">
        <f t="shared" si="0"/>
        <v>0</v>
      </c>
      <c r="O16" s="802">
        <f>N16*(VLOOKUP(D16,tab!$E$38:$F$80,2,FALSE))</f>
        <v>0</v>
      </c>
      <c r="P16" s="803">
        <f>O16*geg!$G$52</f>
        <v>0</v>
      </c>
      <c r="Q16" s="334"/>
      <c r="R16" s="386">
        <f t="shared" si="1"/>
        <v>0</v>
      </c>
      <c r="S16" s="802">
        <f>R16*(VLOOKUP(D16,tab!$E$38:$F$80,2,FALSE))</f>
        <v>0</v>
      </c>
      <c r="T16" s="803">
        <f>S16*geg!$G$52</f>
        <v>0</v>
      </c>
      <c r="U16" s="334"/>
      <c r="V16" s="386">
        <f t="shared" si="2"/>
        <v>0</v>
      </c>
      <c r="W16" s="802">
        <f>V16*(VLOOKUP(D16,tab!$E$38:$F$80,2,FALSE))</f>
        <v>0</v>
      </c>
      <c r="X16" s="803">
        <f>W16*geg!$G$52</f>
        <v>0</v>
      </c>
      <c r="Y16" s="384"/>
      <c r="Z16" s="328"/>
      <c r="AA16" s="35"/>
      <c r="AB16" s="35"/>
    </row>
    <row r="17" spans="2:28" x14ac:dyDescent="0.2">
      <c r="B17" s="170"/>
      <c r="C17" s="339"/>
      <c r="D17" s="263" t="s">
        <v>117</v>
      </c>
      <c r="E17" s="264"/>
      <c r="F17" s="802">
        <f>SUMIF('form t'!$G$11:$G$110,D17,'form t'!$O$11:$O$110)</f>
        <v>0</v>
      </c>
      <c r="G17" s="802">
        <f>F17*(VLOOKUP(D17,tab!$E$38:$F$80,2,FALSE))</f>
        <v>0</v>
      </c>
      <c r="H17" s="803">
        <f>G17*geg!$F$52</f>
        <v>0</v>
      </c>
      <c r="I17" s="334"/>
      <c r="J17" s="802">
        <f>SUMIF('form t+1'!$G$11:$G$110,D17,'form t+1'!$O$11:$O$110)</f>
        <v>0</v>
      </c>
      <c r="K17" s="802">
        <f>J17*(VLOOKUP(D17,tab!$E$38:$F$80,2,FALSE))</f>
        <v>0</v>
      </c>
      <c r="L17" s="803">
        <f>K17*geg!$G$52</f>
        <v>0</v>
      </c>
      <c r="M17" s="334"/>
      <c r="N17" s="386">
        <f t="shared" si="0"/>
        <v>0</v>
      </c>
      <c r="O17" s="802">
        <f>N17*(VLOOKUP(D17,tab!$E$38:$F$80,2,FALSE))</f>
        <v>0</v>
      </c>
      <c r="P17" s="803">
        <f>O17*geg!$G$52</f>
        <v>0</v>
      </c>
      <c r="Q17" s="334"/>
      <c r="R17" s="386">
        <f t="shared" si="1"/>
        <v>0</v>
      </c>
      <c r="S17" s="802">
        <f>R17*(VLOOKUP(D17,tab!$E$38:$F$80,2,FALSE))</f>
        <v>0</v>
      </c>
      <c r="T17" s="803">
        <f>S17*geg!$G$52</f>
        <v>0</v>
      </c>
      <c r="U17" s="334"/>
      <c r="V17" s="386">
        <f t="shared" si="2"/>
        <v>0</v>
      </c>
      <c r="W17" s="802">
        <f>V17*(VLOOKUP(D17,tab!$E$38:$F$80,2,FALSE))</f>
        <v>0</v>
      </c>
      <c r="X17" s="803">
        <f>W17*geg!$G$52</f>
        <v>0</v>
      </c>
      <c r="Y17" s="384"/>
      <c r="Z17" s="328"/>
      <c r="AA17" s="35"/>
      <c r="AB17" s="35"/>
    </row>
    <row r="18" spans="2:28" x14ac:dyDescent="0.2">
      <c r="B18" s="170"/>
      <c r="C18" s="339"/>
      <c r="D18" s="263" t="s">
        <v>118</v>
      </c>
      <c r="E18" s="264"/>
      <c r="F18" s="802">
        <f>SUMIF('form t'!$G$11:$G$110,D18,'form t'!$O$11:$O$110)</f>
        <v>0</v>
      </c>
      <c r="G18" s="802">
        <f>F18*(VLOOKUP(D18,tab!$E$38:$F$80,2,FALSE))</f>
        <v>0</v>
      </c>
      <c r="H18" s="803">
        <f>G18*geg!$F$52</f>
        <v>0</v>
      </c>
      <c r="I18" s="334"/>
      <c r="J18" s="802">
        <f>SUMIF('form t+1'!$G$11:$G$110,D18,'form t+1'!$O$11:$O$110)</f>
        <v>0</v>
      </c>
      <c r="K18" s="802">
        <f>J18*(VLOOKUP(D18,tab!$E$38:$F$80,2,FALSE))</f>
        <v>0</v>
      </c>
      <c r="L18" s="803">
        <f>K18*geg!$G$52</f>
        <v>0</v>
      </c>
      <c r="M18" s="334"/>
      <c r="N18" s="386">
        <f t="shared" si="0"/>
        <v>0</v>
      </c>
      <c r="O18" s="802">
        <f>N18*(VLOOKUP(D18,tab!$E$38:$F$80,2,FALSE))</f>
        <v>0</v>
      </c>
      <c r="P18" s="803">
        <f>O18*geg!$G$52</f>
        <v>0</v>
      </c>
      <c r="Q18" s="334"/>
      <c r="R18" s="386">
        <f t="shared" si="1"/>
        <v>0</v>
      </c>
      <c r="S18" s="802">
        <f>R18*(VLOOKUP(D18,tab!$E$38:$F$80,2,FALSE))</f>
        <v>0</v>
      </c>
      <c r="T18" s="803">
        <f>S18*geg!$G$52</f>
        <v>0</v>
      </c>
      <c r="U18" s="334"/>
      <c r="V18" s="386">
        <f t="shared" si="2"/>
        <v>0</v>
      </c>
      <c r="W18" s="802">
        <f>V18*(VLOOKUP(D18,tab!$E$38:$F$80,2,FALSE))</f>
        <v>0</v>
      </c>
      <c r="X18" s="803">
        <f>W18*geg!$G$52</f>
        <v>0</v>
      </c>
      <c r="Y18" s="384"/>
      <c r="Z18" s="328"/>
      <c r="AA18" s="35"/>
      <c r="AB18" s="35"/>
    </row>
    <row r="19" spans="2:28" x14ac:dyDescent="0.2">
      <c r="B19" s="170"/>
      <c r="C19" s="339"/>
      <c r="D19" s="263" t="s">
        <v>119</v>
      </c>
      <c r="E19" s="264"/>
      <c r="F19" s="802">
        <f>SUMIF('form t'!$G$11:$G$110,D19,'form t'!$O$11:$O$110)</f>
        <v>0</v>
      </c>
      <c r="G19" s="802">
        <f>F19*(VLOOKUP(D19,tab!$E$38:$F$80,2,FALSE))</f>
        <v>0</v>
      </c>
      <c r="H19" s="803">
        <f>G19*geg!$F$52</f>
        <v>0</v>
      </c>
      <c r="I19" s="334"/>
      <c r="J19" s="802">
        <f>SUMIF('form t+1'!$G$11:$G$110,D19,'form t+1'!$O$11:$O$110)</f>
        <v>0</v>
      </c>
      <c r="K19" s="802">
        <f>J19*(VLOOKUP(D19,tab!$E$38:$F$80,2,FALSE))</f>
        <v>0</v>
      </c>
      <c r="L19" s="803">
        <f>K19*geg!$G$52</f>
        <v>0</v>
      </c>
      <c r="M19" s="334"/>
      <c r="N19" s="386">
        <f t="shared" si="0"/>
        <v>0</v>
      </c>
      <c r="O19" s="802">
        <f>N19*(VLOOKUP(D19,tab!$E$38:$F$80,2,FALSE))</f>
        <v>0</v>
      </c>
      <c r="P19" s="803">
        <f>O19*geg!$G$52</f>
        <v>0</v>
      </c>
      <c r="Q19" s="334"/>
      <c r="R19" s="386">
        <f t="shared" si="1"/>
        <v>0</v>
      </c>
      <c r="S19" s="802">
        <f>R19*(VLOOKUP(D19,tab!$E$38:$F$80,2,FALSE))</f>
        <v>0</v>
      </c>
      <c r="T19" s="803">
        <f>S19*geg!$G$52</f>
        <v>0</v>
      </c>
      <c r="U19" s="334"/>
      <c r="V19" s="386">
        <f t="shared" si="2"/>
        <v>0</v>
      </c>
      <c r="W19" s="802">
        <f>V19*(VLOOKUP(D19,tab!$E$38:$F$80,2,FALSE))</f>
        <v>0</v>
      </c>
      <c r="X19" s="803">
        <f>W19*geg!$G$52</f>
        <v>0</v>
      </c>
      <c r="Y19" s="384"/>
      <c r="Z19" s="328"/>
      <c r="AA19" s="35"/>
      <c r="AB19" s="35"/>
    </row>
    <row r="20" spans="2:28" x14ac:dyDescent="0.2">
      <c r="B20" s="170"/>
      <c r="C20" s="339"/>
      <c r="D20" s="263" t="s">
        <v>120</v>
      </c>
      <c r="E20" s="264"/>
      <c r="F20" s="802">
        <f>SUMIF('form t'!$G$11:$G$110,D20,'form t'!$O$11:$O$110)</f>
        <v>0</v>
      </c>
      <c r="G20" s="802">
        <f>F20*(VLOOKUP(D20,tab!$E$38:$F$80,2,FALSE))</f>
        <v>0</v>
      </c>
      <c r="H20" s="803">
        <f>G20*geg!$F$52</f>
        <v>0</v>
      </c>
      <c r="I20" s="334"/>
      <c r="J20" s="802">
        <f>SUMIF('form t+1'!$G$11:$G$110,D20,'form t+1'!$O$11:$O$110)</f>
        <v>0</v>
      </c>
      <c r="K20" s="802">
        <f>J20*(VLOOKUP(D20,tab!$E$38:$F$80,2,FALSE))</f>
        <v>0</v>
      </c>
      <c r="L20" s="803">
        <f>K20*geg!$G$52</f>
        <v>0</v>
      </c>
      <c r="M20" s="334"/>
      <c r="N20" s="386">
        <f t="shared" si="0"/>
        <v>0</v>
      </c>
      <c r="O20" s="802">
        <f>N20*(VLOOKUP(D20,tab!$E$38:$F$80,2,FALSE))</f>
        <v>0</v>
      </c>
      <c r="P20" s="803">
        <f>O20*geg!$G$52</f>
        <v>0</v>
      </c>
      <c r="Q20" s="334"/>
      <c r="R20" s="386">
        <f t="shared" si="1"/>
        <v>0</v>
      </c>
      <c r="S20" s="802">
        <f>R20*(VLOOKUP(D20,tab!$E$38:$F$80,2,FALSE))</f>
        <v>0</v>
      </c>
      <c r="T20" s="803">
        <f>S20*geg!$G$52</f>
        <v>0</v>
      </c>
      <c r="U20" s="334"/>
      <c r="V20" s="386">
        <f t="shared" si="2"/>
        <v>0</v>
      </c>
      <c r="W20" s="802">
        <f>V20*(VLOOKUP(D20,tab!$E$38:$F$80,2,FALSE))</f>
        <v>0</v>
      </c>
      <c r="X20" s="803">
        <f>W20*geg!$G$52</f>
        <v>0</v>
      </c>
      <c r="Y20" s="384"/>
      <c r="Z20" s="328"/>
      <c r="AA20" s="35"/>
      <c r="AB20" s="35"/>
    </row>
    <row r="21" spans="2:28" x14ac:dyDescent="0.2">
      <c r="B21" s="170"/>
      <c r="C21" s="339"/>
      <c r="D21" s="263" t="s">
        <v>121</v>
      </c>
      <c r="E21" s="264"/>
      <c r="F21" s="802">
        <f>SUMIF('form t'!$G$11:$G$110,D21,'form t'!$O$11:$O$110)</f>
        <v>0</v>
      </c>
      <c r="G21" s="802">
        <f>F21*(VLOOKUP(D21,tab!$E$38:$F$80,2,FALSE))</f>
        <v>0</v>
      </c>
      <c r="H21" s="803">
        <f>G21*geg!$F$52</f>
        <v>0</v>
      </c>
      <c r="I21" s="334"/>
      <c r="J21" s="802">
        <f>SUMIF('form t+1'!$G$11:$G$110,D21,'form t+1'!$O$11:$O$110)</f>
        <v>0</v>
      </c>
      <c r="K21" s="802">
        <f>J21*(VLOOKUP(D21,tab!$E$38:$F$80,2,FALSE))</f>
        <v>0</v>
      </c>
      <c r="L21" s="803">
        <f>K21*geg!$G$52</f>
        <v>0</v>
      </c>
      <c r="M21" s="334"/>
      <c r="N21" s="386">
        <f t="shared" si="0"/>
        <v>0</v>
      </c>
      <c r="O21" s="802">
        <f>N21*(VLOOKUP(D21,tab!$E$38:$F$80,2,FALSE))</f>
        <v>0</v>
      </c>
      <c r="P21" s="803">
        <f>O21*geg!$G$52</f>
        <v>0</v>
      </c>
      <c r="Q21" s="334"/>
      <c r="R21" s="386">
        <f t="shared" si="1"/>
        <v>0</v>
      </c>
      <c r="S21" s="802">
        <f>R21*(VLOOKUP(D21,tab!$E$38:$F$80,2,FALSE))</f>
        <v>0</v>
      </c>
      <c r="T21" s="803">
        <f>S21*geg!$G$52</f>
        <v>0</v>
      </c>
      <c r="U21" s="334"/>
      <c r="V21" s="386">
        <f t="shared" si="2"/>
        <v>0</v>
      </c>
      <c r="W21" s="802">
        <f>V21*(VLOOKUP(D21,tab!$E$38:$F$80,2,FALSE))</f>
        <v>0</v>
      </c>
      <c r="X21" s="803">
        <f>W21*geg!$G$52</f>
        <v>0</v>
      </c>
      <c r="Y21" s="384"/>
      <c r="Z21" s="328"/>
      <c r="AA21" s="35"/>
      <c r="AB21" s="35"/>
    </row>
    <row r="22" spans="2:28" x14ac:dyDescent="0.2">
      <c r="B22" s="170"/>
      <c r="C22" s="339"/>
      <c r="D22" s="263" t="s">
        <v>122</v>
      </c>
      <c r="E22" s="264"/>
      <c r="F22" s="802">
        <f>SUMIF('form t'!$G$11:$G$110,D22,'form t'!$O$11:$O$110)</f>
        <v>0</v>
      </c>
      <c r="G22" s="802">
        <f>F22*(VLOOKUP(D22,tab!$E$38:$F$80,2,FALSE))</f>
        <v>0</v>
      </c>
      <c r="H22" s="803">
        <f>G22*geg!$F$52</f>
        <v>0</v>
      </c>
      <c r="I22" s="334"/>
      <c r="J22" s="802">
        <f>SUMIF('form t+1'!$G$11:$G$110,D22,'form t+1'!$O$11:$O$110)</f>
        <v>0</v>
      </c>
      <c r="K22" s="802">
        <f>J22*(VLOOKUP(D22,tab!$E$38:$F$80,2,FALSE))</f>
        <v>0</v>
      </c>
      <c r="L22" s="803">
        <f>K22*geg!$G$52</f>
        <v>0</v>
      </c>
      <c r="M22" s="334"/>
      <c r="N22" s="386">
        <f t="shared" si="0"/>
        <v>0</v>
      </c>
      <c r="O22" s="802">
        <f>N22*(VLOOKUP(D22,tab!$E$38:$F$80,2,FALSE))</f>
        <v>0</v>
      </c>
      <c r="P22" s="803">
        <f>O22*geg!$G$52</f>
        <v>0</v>
      </c>
      <c r="Q22" s="334"/>
      <c r="R22" s="386">
        <f t="shared" si="1"/>
        <v>0</v>
      </c>
      <c r="S22" s="802">
        <f>R22*(VLOOKUP(D22,tab!$E$38:$F$80,2,FALSE))</f>
        <v>0</v>
      </c>
      <c r="T22" s="803">
        <f>S22*geg!$G$52</f>
        <v>0</v>
      </c>
      <c r="U22" s="334"/>
      <c r="V22" s="386">
        <f t="shared" si="2"/>
        <v>0</v>
      </c>
      <c r="W22" s="802">
        <f>V22*(VLOOKUP(D22,tab!$E$38:$F$80,2,FALSE))</f>
        <v>0</v>
      </c>
      <c r="X22" s="803">
        <f>W22*geg!$G$52</f>
        <v>0</v>
      </c>
      <c r="Y22" s="384"/>
      <c r="Z22" s="328"/>
      <c r="AA22" s="35"/>
      <c r="AB22" s="35"/>
    </row>
    <row r="23" spans="2:28" x14ac:dyDescent="0.2">
      <c r="B23" s="170"/>
      <c r="C23" s="339"/>
      <c r="D23" s="263" t="s">
        <v>123</v>
      </c>
      <c r="E23" s="264"/>
      <c r="F23" s="802">
        <f>SUMIF('form t'!$G$11:$G$110,D23,'form t'!$O$11:$O$110)</f>
        <v>0</v>
      </c>
      <c r="G23" s="802">
        <f>F23*(VLOOKUP(D23,tab!$E$38:$F$80,2,FALSE))</f>
        <v>0</v>
      </c>
      <c r="H23" s="803">
        <f>G23*geg!$F$52</f>
        <v>0</v>
      </c>
      <c r="I23" s="334"/>
      <c r="J23" s="802">
        <f>SUMIF('form t+1'!$G$11:$G$110,D23,'form t+1'!$O$11:$O$110)</f>
        <v>0</v>
      </c>
      <c r="K23" s="802">
        <f>J23*(VLOOKUP(D23,tab!$E$38:$F$80,2,FALSE))</f>
        <v>0</v>
      </c>
      <c r="L23" s="803">
        <f>K23*geg!$G$52</f>
        <v>0</v>
      </c>
      <c r="M23" s="334"/>
      <c r="N23" s="386">
        <f t="shared" si="0"/>
        <v>0</v>
      </c>
      <c r="O23" s="802">
        <f>N23*(VLOOKUP(D23,tab!$E$38:$F$80,2,FALSE))</f>
        <v>0</v>
      </c>
      <c r="P23" s="803">
        <f>O23*geg!$G$52</f>
        <v>0</v>
      </c>
      <c r="Q23" s="334"/>
      <c r="R23" s="386">
        <f t="shared" si="1"/>
        <v>0</v>
      </c>
      <c r="S23" s="802">
        <f>R23*(VLOOKUP(D23,tab!$E$38:$F$80,2,FALSE))</f>
        <v>0</v>
      </c>
      <c r="T23" s="803">
        <f>S23*geg!$G$52</f>
        <v>0</v>
      </c>
      <c r="U23" s="334"/>
      <c r="V23" s="386">
        <f t="shared" si="2"/>
        <v>0</v>
      </c>
      <c r="W23" s="802">
        <f>V23*(VLOOKUP(D23,tab!$E$38:$F$80,2,FALSE))</f>
        <v>0</v>
      </c>
      <c r="X23" s="803">
        <f>W23*geg!$G$52</f>
        <v>0</v>
      </c>
      <c r="Y23" s="384"/>
      <c r="Z23" s="328"/>
      <c r="AA23" s="35"/>
      <c r="AB23" s="35"/>
    </row>
    <row r="24" spans="2:28" x14ac:dyDescent="0.2">
      <c r="B24" s="170"/>
      <c r="C24" s="339"/>
      <c r="D24" s="263" t="s">
        <v>124</v>
      </c>
      <c r="E24" s="264"/>
      <c r="F24" s="802">
        <f>SUMIF('form t'!$G$11:$G$110,D24,'form t'!$O$11:$O$110)</f>
        <v>0</v>
      </c>
      <c r="G24" s="802">
        <f>F24*(VLOOKUP(D24,tab!$E$38:$F$80,2,FALSE))</f>
        <v>0</v>
      </c>
      <c r="H24" s="803">
        <f>G24*geg!$F$52</f>
        <v>0</v>
      </c>
      <c r="I24" s="334"/>
      <c r="J24" s="802">
        <f>SUMIF('form t+1'!$G$11:$G$110,D24,'form t+1'!$O$11:$O$110)</f>
        <v>0</v>
      </c>
      <c r="K24" s="802">
        <f>J24*(VLOOKUP(D24,tab!$E$38:$F$80,2,FALSE))</f>
        <v>0</v>
      </c>
      <c r="L24" s="803">
        <f>K24*geg!$G$52</f>
        <v>0</v>
      </c>
      <c r="M24" s="334"/>
      <c r="N24" s="386">
        <f t="shared" si="0"/>
        <v>0</v>
      </c>
      <c r="O24" s="802">
        <f>N24*(VLOOKUP(D24,tab!$E$38:$F$80,2,FALSE))</f>
        <v>0</v>
      </c>
      <c r="P24" s="803">
        <f>O24*geg!$G$52</f>
        <v>0</v>
      </c>
      <c r="Q24" s="334"/>
      <c r="R24" s="386">
        <f t="shared" si="1"/>
        <v>0</v>
      </c>
      <c r="S24" s="802">
        <f>R24*(VLOOKUP(D24,tab!$E$38:$F$80,2,FALSE))</f>
        <v>0</v>
      </c>
      <c r="T24" s="803">
        <f>S24*geg!$G$52</f>
        <v>0</v>
      </c>
      <c r="U24" s="334"/>
      <c r="V24" s="386">
        <f t="shared" si="2"/>
        <v>0</v>
      </c>
      <c r="W24" s="802">
        <f>V24*(VLOOKUP(D24,tab!$E$38:$F$80,2,FALSE))</f>
        <v>0</v>
      </c>
      <c r="X24" s="803">
        <f>W24*geg!$G$52</f>
        <v>0</v>
      </c>
      <c r="Y24" s="384"/>
      <c r="Z24" s="328"/>
      <c r="AA24" s="35"/>
      <c r="AB24" s="35"/>
    </row>
    <row r="25" spans="2:28" x14ac:dyDescent="0.2">
      <c r="B25" s="170"/>
      <c r="C25" s="339"/>
      <c r="D25" s="263" t="s">
        <v>125</v>
      </c>
      <c r="E25" s="264"/>
      <c r="F25" s="802">
        <f>SUMIF('form t'!$G$11:$G$110,D25,'form t'!$O$11:$O$110)</f>
        <v>0</v>
      </c>
      <c r="G25" s="802">
        <f>F25*(VLOOKUP(D25,tab!$E$38:$F$80,2,FALSE))</f>
        <v>0</v>
      </c>
      <c r="H25" s="803">
        <f>G25*geg!$F$52</f>
        <v>0</v>
      </c>
      <c r="I25" s="334"/>
      <c r="J25" s="802">
        <f>SUMIF('form t+1'!$G$11:$G$110,D25,'form t+1'!$O$11:$O$110)</f>
        <v>0</v>
      </c>
      <c r="K25" s="802">
        <f>J25*(VLOOKUP(D25,tab!$E$38:$F$80,2,FALSE))</f>
        <v>0</v>
      </c>
      <c r="L25" s="803">
        <f>K25*geg!$G$52</f>
        <v>0</v>
      </c>
      <c r="M25" s="334"/>
      <c r="N25" s="386">
        <f t="shared" si="0"/>
        <v>0</v>
      </c>
      <c r="O25" s="802">
        <f>N25*(VLOOKUP(D25,tab!$E$38:$F$80,2,FALSE))</f>
        <v>0</v>
      </c>
      <c r="P25" s="803">
        <f>O25*geg!$G$52</f>
        <v>0</v>
      </c>
      <c r="Q25" s="334"/>
      <c r="R25" s="386">
        <f t="shared" si="1"/>
        <v>0</v>
      </c>
      <c r="S25" s="802">
        <f>R25*(VLOOKUP(D25,tab!$E$38:$F$80,2,FALSE))</f>
        <v>0</v>
      </c>
      <c r="T25" s="803">
        <f>S25*geg!$G$52</f>
        <v>0</v>
      </c>
      <c r="U25" s="334"/>
      <c r="V25" s="386">
        <f t="shared" si="2"/>
        <v>0</v>
      </c>
      <c r="W25" s="802">
        <f>V25*(VLOOKUP(D25,tab!$E$38:$F$80,2,FALSE))</f>
        <v>0</v>
      </c>
      <c r="X25" s="803">
        <f>W25*geg!$G$52</f>
        <v>0</v>
      </c>
      <c r="Y25" s="384"/>
      <c r="Z25" s="328"/>
      <c r="AA25" s="35"/>
      <c r="AB25" s="35"/>
    </row>
    <row r="26" spans="2:28" x14ac:dyDescent="0.2">
      <c r="B26" s="170"/>
      <c r="C26" s="339"/>
      <c r="D26" s="263" t="s">
        <v>126</v>
      </c>
      <c r="E26" s="264"/>
      <c r="F26" s="802">
        <f>SUMIF('form t'!$G$11:$G$110,D26,'form t'!$O$11:$O$110)</f>
        <v>2</v>
      </c>
      <c r="G26" s="802">
        <f>F26*(VLOOKUP(D26,tab!$E$38:$F$80,2,FALSE))</f>
        <v>2</v>
      </c>
      <c r="H26" s="803">
        <f>G26*geg!$F$52</f>
        <v>130000</v>
      </c>
      <c r="I26" s="334"/>
      <c r="J26" s="802">
        <f>SUMIF('form t+1'!$G$11:$G$110,D26,'form t+1'!$O$11:$O$110)</f>
        <v>2</v>
      </c>
      <c r="K26" s="802">
        <f>J26*(VLOOKUP(D26,tab!$E$38:$F$80,2,FALSE))</f>
        <v>2</v>
      </c>
      <c r="L26" s="803">
        <f>K26*geg!$G$52</f>
        <v>131000</v>
      </c>
      <c r="M26" s="334"/>
      <c r="N26" s="386">
        <f t="shared" si="0"/>
        <v>2</v>
      </c>
      <c r="O26" s="802">
        <f>N26*(VLOOKUP(D26,tab!$E$38:$F$80,2,FALSE))</f>
        <v>2</v>
      </c>
      <c r="P26" s="803">
        <f>O26*geg!$G$52</f>
        <v>131000</v>
      </c>
      <c r="Q26" s="334"/>
      <c r="R26" s="386">
        <f t="shared" si="1"/>
        <v>2</v>
      </c>
      <c r="S26" s="802">
        <f>R26*(VLOOKUP(D26,tab!$E$38:$F$80,2,FALSE))</f>
        <v>2</v>
      </c>
      <c r="T26" s="803">
        <f>S26*geg!$G$52</f>
        <v>131000</v>
      </c>
      <c r="U26" s="334"/>
      <c r="V26" s="386">
        <f t="shared" si="2"/>
        <v>2</v>
      </c>
      <c r="W26" s="802">
        <f>V26*(VLOOKUP(D26,tab!$E$38:$F$80,2,FALSE))</f>
        <v>2</v>
      </c>
      <c r="X26" s="803">
        <f>W26*geg!$G$52</f>
        <v>131000</v>
      </c>
      <c r="Y26" s="384"/>
      <c r="Z26" s="328"/>
      <c r="AA26" s="35"/>
      <c r="AB26" s="35"/>
    </row>
    <row r="27" spans="2:28" x14ac:dyDescent="0.2">
      <c r="B27" s="170"/>
      <c r="C27" s="339"/>
      <c r="D27" s="263" t="s">
        <v>127</v>
      </c>
      <c r="E27" s="264"/>
      <c r="F27" s="802">
        <f>SUMIF('form t'!$G$11:$G$110,D27,'form t'!$O$11:$O$110)</f>
        <v>0</v>
      </c>
      <c r="G27" s="802">
        <f>F27*(VLOOKUP(D27,tab!$E$38:$F$80,2,FALSE))</f>
        <v>0</v>
      </c>
      <c r="H27" s="803">
        <f>G27*geg!$F$52</f>
        <v>0</v>
      </c>
      <c r="I27" s="334"/>
      <c r="J27" s="802">
        <f>SUMIF('form t+1'!$G$11:$G$110,D27,'form t+1'!$O$11:$O$110)</f>
        <v>0</v>
      </c>
      <c r="K27" s="802">
        <f>J27*(VLOOKUP(D27,tab!$E$38:$F$80,2,FALSE))</f>
        <v>0</v>
      </c>
      <c r="L27" s="803">
        <f>K27*geg!$G$52</f>
        <v>0</v>
      </c>
      <c r="M27" s="334"/>
      <c r="N27" s="386">
        <f t="shared" si="0"/>
        <v>0</v>
      </c>
      <c r="O27" s="802">
        <f>N27*(VLOOKUP(D27,tab!$E$38:$F$80,2,FALSE))</f>
        <v>0</v>
      </c>
      <c r="P27" s="803">
        <f>O27*geg!$G$52</f>
        <v>0</v>
      </c>
      <c r="Q27" s="334"/>
      <c r="R27" s="386">
        <f t="shared" si="1"/>
        <v>0</v>
      </c>
      <c r="S27" s="802">
        <f>R27*(VLOOKUP(D27,tab!$E$38:$F$80,2,FALSE))</f>
        <v>0</v>
      </c>
      <c r="T27" s="803">
        <f>S27*geg!$G$52</f>
        <v>0</v>
      </c>
      <c r="U27" s="334"/>
      <c r="V27" s="386">
        <f t="shared" si="2"/>
        <v>0</v>
      </c>
      <c r="W27" s="802">
        <f>V27*(VLOOKUP(D27,tab!$E$38:$F$80,2,FALSE))</f>
        <v>0</v>
      </c>
      <c r="X27" s="803">
        <f>W27*geg!$G$52</f>
        <v>0</v>
      </c>
      <c r="Y27" s="384"/>
      <c r="Z27" s="328"/>
      <c r="AA27" s="35"/>
      <c r="AB27" s="35"/>
    </row>
    <row r="28" spans="2:28" x14ac:dyDescent="0.2">
      <c r="B28" s="170"/>
      <c r="C28" s="339"/>
      <c r="D28" s="263" t="s">
        <v>128</v>
      </c>
      <c r="E28" s="264"/>
      <c r="F28" s="802">
        <f>SUMIF('form t'!$G$11:$G$110,D28,'form t'!$O$11:$O$110)</f>
        <v>0</v>
      </c>
      <c r="G28" s="802">
        <f>F28*(VLOOKUP(D28,tab!$E$38:$F$80,2,FALSE))</f>
        <v>0</v>
      </c>
      <c r="H28" s="803">
        <f>G28*geg!$F$52</f>
        <v>0</v>
      </c>
      <c r="I28" s="334"/>
      <c r="J28" s="802">
        <f>SUMIF('form t+1'!$G$11:$G$110,D28,'form t+1'!$O$11:$O$110)</f>
        <v>0</v>
      </c>
      <c r="K28" s="802">
        <f>J28*(VLOOKUP(D28,tab!$E$38:$F$80,2,FALSE))</f>
        <v>0</v>
      </c>
      <c r="L28" s="803">
        <f>K28*geg!$G$52</f>
        <v>0</v>
      </c>
      <c r="M28" s="334"/>
      <c r="N28" s="386">
        <f t="shared" si="0"/>
        <v>0</v>
      </c>
      <c r="O28" s="802">
        <f>N28*(VLOOKUP(D28,tab!$E$38:$F$80,2,FALSE))</f>
        <v>0</v>
      </c>
      <c r="P28" s="803">
        <f>O28*geg!$G$52</f>
        <v>0</v>
      </c>
      <c r="Q28" s="334"/>
      <c r="R28" s="386">
        <f t="shared" si="1"/>
        <v>0</v>
      </c>
      <c r="S28" s="802">
        <f>R28*(VLOOKUP(D28,tab!$E$38:$F$80,2,FALSE))</f>
        <v>0</v>
      </c>
      <c r="T28" s="803">
        <f>S28*geg!$G$52</f>
        <v>0</v>
      </c>
      <c r="U28" s="334"/>
      <c r="V28" s="386">
        <f t="shared" si="2"/>
        <v>0</v>
      </c>
      <c r="W28" s="802">
        <f>V28*(VLOOKUP(D28,tab!$E$38:$F$80,2,FALSE))</f>
        <v>0</v>
      </c>
      <c r="X28" s="803">
        <f>W28*geg!$G$52</f>
        <v>0</v>
      </c>
      <c r="Y28" s="384"/>
      <c r="Z28" s="328"/>
      <c r="AA28" s="35"/>
      <c r="AB28" s="35"/>
    </row>
    <row r="29" spans="2:28" x14ac:dyDescent="0.2">
      <c r="B29" s="170"/>
      <c r="C29" s="339"/>
      <c r="D29" s="263" t="s">
        <v>129</v>
      </c>
      <c r="E29" s="264"/>
      <c r="F29" s="802">
        <f>SUMIF('form t'!$G$11:$G$110,D29,'form t'!$O$11:$O$110)</f>
        <v>0</v>
      </c>
      <c r="G29" s="802">
        <f>F29*(VLOOKUP(D29,tab!$E$38:$F$80,2,FALSE))</f>
        <v>0</v>
      </c>
      <c r="H29" s="803">
        <f>G29*geg!$F$52</f>
        <v>0</v>
      </c>
      <c r="I29" s="334"/>
      <c r="J29" s="802">
        <f>SUMIF('form t+1'!$G$11:$G$110,D29,'form t+1'!$O$11:$O$110)</f>
        <v>0</v>
      </c>
      <c r="K29" s="802">
        <f>J29*(VLOOKUP(D29,tab!$E$38:$F$80,2,FALSE))</f>
        <v>0</v>
      </c>
      <c r="L29" s="803">
        <f>K29*geg!$G$52</f>
        <v>0</v>
      </c>
      <c r="M29" s="334"/>
      <c r="N29" s="386">
        <f t="shared" si="0"/>
        <v>0</v>
      </c>
      <c r="O29" s="802">
        <f>N29*(VLOOKUP(D29,tab!$E$38:$F$80,2,FALSE))</f>
        <v>0</v>
      </c>
      <c r="P29" s="803">
        <f>O29*geg!$G$52</f>
        <v>0</v>
      </c>
      <c r="Q29" s="334"/>
      <c r="R29" s="386">
        <f t="shared" si="1"/>
        <v>0</v>
      </c>
      <c r="S29" s="802">
        <f>R29*(VLOOKUP(D29,tab!$E$38:$F$80,2,FALSE))</f>
        <v>0</v>
      </c>
      <c r="T29" s="803">
        <f>S29*geg!$G$52</f>
        <v>0</v>
      </c>
      <c r="U29" s="334"/>
      <c r="V29" s="386">
        <f t="shared" si="2"/>
        <v>0</v>
      </c>
      <c r="W29" s="802">
        <f>V29*(VLOOKUP(D29,tab!$E$38:$F$80,2,FALSE))</f>
        <v>0</v>
      </c>
      <c r="X29" s="803">
        <f>W29*geg!$G$52</f>
        <v>0</v>
      </c>
      <c r="Y29" s="384"/>
      <c r="Z29" s="328"/>
      <c r="AA29" s="35"/>
      <c r="AB29" s="35"/>
    </row>
    <row r="30" spans="2:28" x14ac:dyDescent="0.2">
      <c r="B30" s="170"/>
      <c r="C30" s="339"/>
      <c r="D30" s="263">
        <v>1</v>
      </c>
      <c r="E30" s="264"/>
      <c r="F30" s="802">
        <f>SUMIF('form t'!$G$11:$G$110,D30,'form t'!$O$11:$O$110)</f>
        <v>0</v>
      </c>
      <c r="G30" s="802">
        <f>F30*(VLOOKUP(D30,tab!$E$38:$F$80,2,FALSE))</f>
        <v>0</v>
      </c>
      <c r="H30" s="803">
        <f>G30*geg!$F$52</f>
        <v>0</v>
      </c>
      <c r="I30" s="334"/>
      <c r="J30" s="802">
        <f>SUMIF('form t+1'!$G$11:$G$110,D30,'form t+1'!$O$11:$O$110)</f>
        <v>0</v>
      </c>
      <c r="K30" s="802">
        <f>J30*(VLOOKUP(D30,tab!$E$38:$F$80,2,FALSE))</f>
        <v>0</v>
      </c>
      <c r="L30" s="803">
        <f>K30*geg!$G$52</f>
        <v>0</v>
      </c>
      <c r="M30" s="334"/>
      <c r="N30" s="386">
        <f t="shared" si="0"/>
        <v>0</v>
      </c>
      <c r="O30" s="802">
        <f>N30*(VLOOKUP(D30,tab!$E$38:$F$80,2,FALSE))</f>
        <v>0</v>
      </c>
      <c r="P30" s="803">
        <f>O30*geg!$G$52</f>
        <v>0</v>
      </c>
      <c r="Q30" s="334"/>
      <c r="R30" s="386">
        <f t="shared" si="1"/>
        <v>0</v>
      </c>
      <c r="S30" s="802">
        <f>R30*(VLOOKUP(D30,tab!$E$38:$F$80,2,FALSE))</f>
        <v>0</v>
      </c>
      <c r="T30" s="803">
        <f>S30*geg!$G$52</f>
        <v>0</v>
      </c>
      <c r="U30" s="334"/>
      <c r="V30" s="386">
        <f t="shared" si="2"/>
        <v>0</v>
      </c>
      <c r="W30" s="802">
        <f>V30*(VLOOKUP(D30,tab!$E$38:$F$80,2,FALSE))</f>
        <v>0</v>
      </c>
      <c r="X30" s="803">
        <f>W30*geg!$G$52</f>
        <v>0</v>
      </c>
      <c r="Y30" s="384"/>
      <c r="Z30" s="328"/>
      <c r="AA30" s="35"/>
      <c r="AB30" s="35"/>
    </row>
    <row r="31" spans="2:28" x14ac:dyDescent="0.2">
      <c r="B31" s="170"/>
      <c r="C31" s="339"/>
      <c r="D31" s="263">
        <v>2</v>
      </c>
      <c r="E31" s="264"/>
      <c r="F31" s="802">
        <f>SUMIF('form t'!$G$11:$G$110,D31,'form t'!$O$11:$O$110)</f>
        <v>0</v>
      </c>
      <c r="G31" s="802">
        <f>F31*(VLOOKUP(D31,tab!$E$38:$F$80,2,FALSE))</f>
        <v>0</v>
      </c>
      <c r="H31" s="803">
        <f>G31*geg!$F$52</f>
        <v>0</v>
      </c>
      <c r="I31" s="334"/>
      <c r="J31" s="802">
        <f>SUMIF('form t+1'!$G$11:$G$110,D31,'form t+1'!$O$11:$O$110)</f>
        <v>0</v>
      </c>
      <c r="K31" s="802">
        <f>J31*(VLOOKUP(D31,tab!$E$38:$F$80,2,FALSE))</f>
        <v>0</v>
      </c>
      <c r="L31" s="803">
        <f>K31*geg!$G$52</f>
        <v>0</v>
      </c>
      <c r="M31" s="334"/>
      <c r="N31" s="386">
        <f t="shared" si="0"/>
        <v>0</v>
      </c>
      <c r="O31" s="802">
        <f>N31*(VLOOKUP(D31,tab!$E$38:$F$80,2,FALSE))</f>
        <v>0</v>
      </c>
      <c r="P31" s="803">
        <f>O31*geg!$G$52</f>
        <v>0</v>
      </c>
      <c r="Q31" s="334"/>
      <c r="R31" s="386">
        <f t="shared" si="1"/>
        <v>0</v>
      </c>
      <c r="S31" s="802">
        <f>R31*(VLOOKUP(D31,tab!$E$38:$F$80,2,FALSE))</f>
        <v>0</v>
      </c>
      <c r="T31" s="803">
        <f>S31*geg!$G$52</f>
        <v>0</v>
      </c>
      <c r="U31" s="334"/>
      <c r="V31" s="386">
        <f t="shared" si="2"/>
        <v>0</v>
      </c>
      <c r="W31" s="802">
        <f>V31*(VLOOKUP(D31,tab!$E$38:$F$80,2,FALSE))</f>
        <v>0</v>
      </c>
      <c r="X31" s="803">
        <f>W31*geg!$G$52</f>
        <v>0</v>
      </c>
      <c r="Y31" s="384"/>
      <c r="Z31" s="328"/>
      <c r="AA31" s="35"/>
      <c r="AB31" s="35"/>
    </row>
    <row r="32" spans="2:28" x14ac:dyDescent="0.2">
      <c r="B32" s="170"/>
      <c r="C32" s="339"/>
      <c r="D32" s="263">
        <v>3</v>
      </c>
      <c r="E32" s="264"/>
      <c r="F32" s="802">
        <f>SUMIF('form t'!$G$11:$G$110,D32,'form t'!$O$11:$O$110)</f>
        <v>0</v>
      </c>
      <c r="G32" s="802">
        <f>F32*(VLOOKUP(D32,tab!$E$38:$F$80,2,FALSE))</f>
        <v>0</v>
      </c>
      <c r="H32" s="803">
        <f>G32*geg!$F$52</f>
        <v>0</v>
      </c>
      <c r="I32" s="334"/>
      <c r="J32" s="802">
        <f>SUMIF('form t+1'!$G$11:$G$110,D32,'form t+1'!$O$11:$O$110)</f>
        <v>0</v>
      </c>
      <c r="K32" s="802">
        <f>J32*(VLOOKUP(D32,tab!$E$38:$F$80,2,FALSE))</f>
        <v>0</v>
      </c>
      <c r="L32" s="803">
        <f>K32*geg!$G$52</f>
        <v>0</v>
      </c>
      <c r="M32" s="334"/>
      <c r="N32" s="386">
        <f t="shared" si="0"/>
        <v>0</v>
      </c>
      <c r="O32" s="802">
        <f>N32*(VLOOKUP(D32,tab!$E$38:$F$80,2,FALSE))</f>
        <v>0</v>
      </c>
      <c r="P32" s="803">
        <f>O32*geg!$G$52</f>
        <v>0</v>
      </c>
      <c r="Q32" s="334"/>
      <c r="R32" s="386">
        <f t="shared" si="1"/>
        <v>0</v>
      </c>
      <c r="S32" s="802">
        <f>R32*(VLOOKUP(D32,tab!$E$38:$F$80,2,FALSE))</f>
        <v>0</v>
      </c>
      <c r="T32" s="803">
        <f>S32*geg!$G$52</f>
        <v>0</v>
      </c>
      <c r="U32" s="334"/>
      <c r="V32" s="386">
        <f t="shared" si="2"/>
        <v>0</v>
      </c>
      <c r="W32" s="802">
        <f>V32*(VLOOKUP(D32,tab!$E$38:$F$80,2,FALSE))</f>
        <v>0</v>
      </c>
      <c r="X32" s="803">
        <f>W32*geg!$G$52</f>
        <v>0</v>
      </c>
      <c r="Y32" s="384"/>
      <c r="Z32" s="328"/>
      <c r="AA32" s="35"/>
      <c r="AB32" s="35"/>
    </row>
    <row r="33" spans="2:28" x14ac:dyDescent="0.2">
      <c r="B33" s="170"/>
      <c r="C33" s="339"/>
      <c r="D33" s="263">
        <v>4</v>
      </c>
      <c r="E33" s="264"/>
      <c r="F33" s="802">
        <f>SUMIF('form t'!$G$11:$G$110,D33,'form t'!$O$11:$O$110)</f>
        <v>0</v>
      </c>
      <c r="G33" s="802">
        <f>F33*(VLOOKUP(D33,tab!$E$38:$F$80,2,FALSE))</f>
        <v>0</v>
      </c>
      <c r="H33" s="803">
        <f>G33*geg!$F$52</f>
        <v>0</v>
      </c>
      <c r="I33" s="334"/>
      <c r="J33" s="802">
        <f>SUMIF('form t+1'!$G$11:$G$110,D33,'form t+1'!$O$11:$O$110)</f>
        <v>0</v>
      </c>
      <c r="K33" s="802">
        <f>J33*(VLOOKUP(D33,tab!$E$38:$F$80,2,FALSE))</f>
        <v>0</v>
      </c>
      <c r="L33" s="803">
        <f>K33*geg!$G$52</f>
        <v>0</v>
      </c>
      <c r="M33" s="334"/>
      <c r="N33" s="386">
        <f t="shared" si="0"/>
        <v>0</v>
      </c>
      <c r="O33" s="802">
        <f>N33*(VLOOKUP(D33,tab!$E$38:$F$80,2,FALSE))</f>
        <v>0</v>
      </c>
      <c r="P33" s="803">
        <f>O33*geg!$G$52</f>
        <v>0</v>
      </c>
      <c r="Q33" s="334"/>
      <c r="R33" s="386">
        <f t="shared" si="1"/>
        <v>0</v>
      </c>
      <c r="S33" s="802">
        <f>R33*(VLOOKUP(D33,tab!$E$38:$F$80,2,FALSE))</f>
        <v>0</v>
      </c>
      <c r="T33" s="803">
        <f>S33*geg!$G$52</f>
        <v>0</v>
      </c>
      <c r="U33" s="334"/>
      <c r="V33" s="386">
        <f t="shared" si="2"/>
        <v>0</v>
      </c>
      <c r="W33" s="802">
        <f>V33*(VLOOKUP(D33,tab!$E$38:$F$80,2,FALSE))</f>
        <v>0</v>
      </c>
      <c r="X33" s="803">
        <f>W33*geg!$G$52</f>
        <v>0</v>
      </c>
      <c r="Y33" s="384"/>
      <c r="Z33" s="328"/>
      <c r="AA33" s="35"/>
      <c r="AB33" s="35"/>
    </row>
    <row r="34" spans="2:28" x14ac:dyDescent="0.2">
      <c r="B34" s="170"/>
      <c r="C34" s="339"/>
      <c r="D34" s="263">
        <v>5</v>
      </c>
      <c r="E34" s="264"/>
      <c r="F34" s="802">
        <f>SUMIF('form t'!$G$11:$G$110,D34,'form t'!$O$11:$O$110)</f>
        <v>0</v>
      </c>
      <c r="G34" s="802">
        <f>F34*(VLOOKUP(D34,tab!$E$38:$F$80,2,FALSE))</f>
        <v>0</v>
      </c>
      <c r="H34" s="803">
        <f>G34*geg!$F$52</f>
        <v>0</v>
      </c>
      <c r="I34" s="334"/>
      <c r="J34" s="802">
        <f>SUMIF('form t+1'!$G$11:$G$110,D34,'form t+1'!$O$11:$O$110)</f>
        <v>0</v>
      </c>
      <c r="K34" s="802">
        <f>J34*(VLOOKUP(D34,tab!$E$38:$F$80,2,FALSE))</f>
        <v>0</v>
      </c>
      <c r="L34" s="803">
        <f>K34*geg!$G$52</f>
        <v>0</v>
      </c>
      <c r="M34" s="334"/>
      <c r="N34" s="386">
        <f t="shared" si="0"/>
        <v>0</v>
      </c>
      <c r="O34" s="802">
        <f>N34*(VLOOKUP(D34,tab!$E$38:$F$80,2,FALSE))</f>
        <v>0</v>
      </c>
      <c r="P34" s="803">
        <f>O34*geg!$G$52</f>
        <v>0</v>
      </c>
      <c r="Q34" s="334"/>
      <c r="R34" s="386">
        <f t="shared" si="1"/>
        <v>0</v>
      </c>
      <c r="S34" s="802">
        <f>R34*(VLOOKUP(D34,tab!$E$38:$F$80,2,FALSE))</f>
        <v>0</v>
      </c>
      <c r="T34" s="803">
        <f>S34*geg!$G$52</f>
        <v>0</v>
      </c>
      <c r="U34" s="334"/>
      <c r="V34" s="386">
        <f t="shared" si="2"/>
        <v>0</v>
      </c>
      <c r="W34" s="802">
        <f>V34*(VLOOKUP(D34,tab!$E$38:$F$80,2,FALSE))</f>
        <v>0</v>
      </c>
      <c r="X34" s="803">
        <f>W34*geg!$G$52</f>
        <v>0</v>
      </c>
      <c r="Y34" s="384"/>
      <c r="Z34" s="328"/>
      <c r="AA34" s="35"/>
      <c r="AB34" s="35"/>
    </row>
    <row r="35" spans="2:28" x14ac:dyDescent="0.2">
      <c r="B35" s="170"/>
      <c r="C35" s="339"/>
      <c r="D35" s="263">
        <v>6</v>
      </c>
      <c r="E35" s="264"/>
      <c r="F35" s="802">
        <f>SUMIF('form t'!$G$11:$G$110,D35,'form t'!$O$11:$O$110)</f>
        <v>0</v>
      </c>
      <c r="G35" s="802">
        <f>F35*(VLOOKUP(D35,tab!$E$38:$F$80,2,FALSE))</f>
        <v>0</v>
      </c>
      <c r="H35" s="803">
        <f>G35*geg!$F$52</f>
        <v>0</v>
      </c>
      <c r="I35" s="334"/>
      <c r="J35" s="802">
        <f>SUMIF('form t+1'!$G$11:$G$110,D35,'form t+1'!$O$11:$O$110)</f>
        <v>0</v>
      </c>
      <c r="K35" s="802">
        <f>J35*(VLOOKUP(D35,tab!$E$38:$F$80,2,FALSE))</f>
        <v>0</v>
      </c>
      <c r="L35" s="803">
        <f>K35*geg!$G$52</f>
        <v>0</v>
      </c>
      <c r="M35" s="334"/>
      <c r="N35" s="386">
        <f t="shared" si="0"/>
        <v>0</v>
      </c>
      <c r="O35" s="802">
        <f>N35*(VLOOKUP(D35,tab!$E$38:$F$80,2,FALSE))</f>
        <v>0</v>
      </c>
      <c r="P35" s="803">
        <f>O35*geg!$G$52</f>
        <v>0</v>
      </c>
      <c r="Q35" s="334"/>
      <c r="R35" s="386">
        <f t="shared" si="1"/>
        <v>0</v>
      </c>
      <c r="S35" s="802">
        <f>R35*(VLOOKUP(D35,tab!$E$38:$F$80,2,FALSE))</f>
        <v>0</v>
      </c>
      <c r="T35" s="803">
        <f>S35*geg!$G$52</f>
        <v>0</v>
      </c>
      <c r="U35" s="334"/>
      <c r="V35" s="386">
        <f t="shared" si="2"/>
        <v>0</v>
      </c>
      <c r="W35" s="802">
        <f>V35*(VLOOKUP(D35,tab!$E$38:$F$80,2,FALSE))</f>
        <v>0</v>
      </c>
      <c r="X35" s="803">
        <f>W35*geg!$G$52</f>
        <v>0</v>
      </c>
      <c r="Y35" s="384"/>
      <c r="Z35" s="328"/>
      <c r="AA35" s="35"/>
      <c r="AB35" s="35"/>
    </row>
    <row r="36" spans="2:28" x14ac:dyDescent="0.2">
      <c r="B36" s="170"/>
      <c r="C36" s="339"/>
      <c r="D36" s="263">
        <v>7</v>
      </c>
      <c r="E36" s="264"/>
      <c r="F36" s="802">
        <f>SUMIF('form t'!$G$11:$G$110,D36,'form t'!$O$11:$O$110)</f>
        <v>0</v>
      </c>
      <c r="G36" s="802">
        <f>F36*(VLOOKUP(D36,tab!$E$38:$F$80,2,FALSE))</f>
        <v>0</v>
      </c>
      <c r="H36" s="803">
        <f>G36*geg!$F$52</f>
        <v>0</v>
      </c>
      <c r="I36" s="334"/>
      <c r="J36" s="802">
        <f>SUMIF('form t+1'!$G$11:$G$110,D36,'form t+1'!$O$11:$O$110)</f>
        <v>0</v>
      </c>
      <c r="K36" s="802">
        <f>J36*(VLOOKUP(D36,tab!$E$38:$F$80,2,FALSE))</f>
        <v>0</v>
      </c>
      <c r="L36" s="803">
        <f>K36*geg!$G$52</f>
        <v>0</v>
      </c>
      <c r="M36" s="334"/>
      <c r="N36" s="386">
        <f t="shared" si="0"/>
        <v>0</v>
      </c>
      <c r="O36" s="802">
        <f>N36*(VLOOKUP(D36,tab!$E$38:$F$80,2,FALSE))</f>
        <v>0</v>
      </c>
      <c r="P36" s="803">
        <f>O36*geg!$G$52</f>
        <v>0</v>
      </c>
      <c r="Q36" s="334"/>
      <c r="R36" s="386">
        <f t="shared" si="1"/>
        <v>0</v>
      </c>
      <c r="S36" s="802">
        <f>R36*(VLOOKUP(D36,tab!$E$38:$F$80,2,FALSE))</f>
        <v>0</v>
      </c>
      <c r="T36" s="803">
        <f>S36*geg!$G$52</f>
        <v>0</v>
      </c>
      <c r="U36" s="334"/>
      <c r="V36" s="386">
        <f t="shared" si="2"/>
        <v>0</v>
      </c>
      <c r="W36" s="802">
        <f>V36*(VLOOKUP(D36,tab!$E$38:$F$80,2,FALSE))</f>
        <v>0</v>
      </c>
      <c r="X36" s="803">
        <f>W36*geg!$G$52</f>
        <v>0</v>
      </c>
      <c r="Y36" s="384"/>
      <c r="Z36" s="328"/>
      <c r="AA36" s="35"/>
      <c r="AB36" s="35"/>
    </row>
    <row r="37" spans="2:28" x14ac:dyDescent="0.2">
      <c r="B37" s="170"/>
      <c r="C37" s="339"/>
      <c r="D37" s="263">
        <v>8</v>
      </c>
      <c r="E37" s="264"/>
      <c r="F37" s="802">
        <f>SUMIF('form t'!$G$11:$G$110,D37,'form t'!$O$11:$O$110)</f>
        <v>0</v>
      </c>
      <c r="G37" s="802">
        <f>F37*(VLOOKUP(D37,tab!$E$38:$F$80,2,FALSE))</f>
        <v>0</v>
      </c>
      <c r="H37" s="803">
        <f>G37*geg!$F$52</f>
        <v>0</v>
      </c>
      <c r="I37" s="334"/>
      <c r="J37" s="802">
        <f>SUMIF('form t+1'!$G$11:$G$110,D37,'form t+1'!$O$11:$O$110)</f>
        <v>0</v>
      </c>
      <c r="K37" s="802">
        <f>J37*(VLOOKUP(D37,tab!$E$38:$F$80,2,FALSE))</f>
        <v>0</v>
      </c>
      <c r="L37" s="803">
        <f>K37*geg!$G$52</f>
        <v>0</v>
      </c>
      <c r="M37" s="334"/>
      <c r="N37" s="386">
        <f t="shared" si="0"/>
        <v>0</v>
      </c>
      <c r="O37" s="802">
        <f>N37*(VLOOKUP(D37,tab!$E$38:$F$80,2,FALSE))</f>
        <v>0</v>
      </c>
      <c r="P37" s="803">
        <f>O37*geg!$G$52</f>
        <v>0</v>
      </c>
      <c r="Q37" s="334"/>
      <c r="R37" s="386">
        <f t="shared" si="1"/>
        <v>0</v>
      </c>
      <c r="S37" s="802">
        <f>R37*(VLOOKUP(D37,tab!$E$38:$F$80,2,FALSE))</f>
        <v>0</v>
      </c>
      <c r="T37" s="803">
        <f>S37*geg!$G$52</f>
        <v>0</v>
      </c>
      <c r="U37" s="334"/>
      <c r="V37" s="386">
        <f t="shared" si="2"/>
        <v>0</v>
      </c>
      <c r="W37" s="802">
        <f>V37*(VLOOKUP(D37,tab!$E$38:$F$80,2,FALSE))</f>
        <v>0</v>
      </c>
      <c r="X37" s="803">
        <f>W37*geg!$G$52</f>
        <v>0</v>
      </c>
      <c r="Y37" s="384"/>
      <c r="Z37" s="328"/>
      <c r="AA37" s="35"/>
      <c r="AB37" s="35"/>
    </row>
    <row r="38" spans="2:28" x14ac:dyDescent="0.2">
      <c r="B38" s="170"/>
      <c r="C38" s="339"/>
      <c r="D38" s="263">
        <v>9</v>
      </c>
      <c r="E38" s="264"/>
      <c r="F38" s="802">
        <f>SUMIF('form t'!$G$11:$G$110,D38,'form t'!$O$11:$O$110)</f>
        <v>0</v>
      </c>
      <c r="G38" s="802">
        <f>F38*(VLOOKUP(D38,tab!$E$38:$F$80,2,FALSE))</f>
        <v>0</v>
      </c>
      <c r="H38" s="803">
        <f>G38*geg!$F$52</f>
        <v>0</v>
      </c>
      <c r="I38" s="334"/>
      <c r="J38" s="802">
        <f>SUMIF('form t+1'!$G$11:$G$110,D38,'form t+1'!$O$11:$O$110)</f>
        <v>0</v>
      </c>
      <c r="K38" s="802">
        <f>J38*(VLOOKUP(D38,tab!$E$38:$F$80,2,FALSE))</f>
        <v>0</v>
      </c>
      <c r="L38" s="803">
        <f>K38*geg!$G$52</f>
        <v>0</v>
      </c>
      <c r="M38" s="334"/>
      <c r="N38" s="386">
        <f t="shared" si="0"/>
        <v>0</v>
      </c>
      <c r="O38" s="802">
        <f>N38*(VLOOKUP(D38,tab!$E$38:$F$80,2,FALSE))</f>
        <v>0</v>
      </c>
      <c r="P38" s="803">
        <f>O38*geg!$G$52</f>
        <v>0</v>
      </c>
      <c r="Q38" s="334"/>
      <c r="R38" s="386">
        <f t="shared" si="1"/>
        <v>0</v>
      </c>
      <c r="S38" s="802">
        <f>R38*(VLOOKUP(D38,tab!$E$38:$F$80,2,FALSE))</f>
        <v>0</v>
      </c>
      <c r="T38" s="803">
        <f>S38*geg!$G$52</f>
        <v>0</v>
      </c>
      <c r="U38" s="334"/>
      <c r="V38" s="386">
        <f t="shared" si="2"/>
        <v>0</v>
      </c>
      <c r="W38" s="802">
        <f>V38*(VLOOKUP(D38,tab!$E$38:$F$80,2,FALSE))</f>
        <v>0</v>
      </c>
      <c r="X38" s="803">
        <f>W38*geg!$G$52</f>
        <v>0</v>
      </c>
      <c r="Y38" s="384"/>
      <c r="Z38" s="328"/>
      <c r="AA38" s="35"/>
      <c r="AB38" s="35"/>
    </row>
    <row r="39" spans="2:28" x14ac:dyDescent="0.2">
      <c r="B39" s="170"/>
      <c r="C39" s="339"/>
      <c r="D39" s="263">
        <v>10</v>
      </c>
      <c r="E39" s="264"/>
      <c r="F39" s="802">
        <f>SUMIF('form t'!$G$11:$G$110,D39,'form t'!$O$11:$O$110)</f>
        <v>0</v>
      </c>
      <c r="G39" s="802">
        <f>F39*(VLOOKUP(D39,tab!$E$38:$F$80,2,FALSE))</f>
        <v>0</v>
      </c>
      <c r="H39" s="803">
        <f>G39*geg!$F$52</f>
        <v>0</v>
      </c>
      <c r="I39" s="334"/>
      <c r="J39" s="802">
        <f>SUMIF('form t+1'!$G$11:$G$110,D39,'form t+1'!$O$11:$O$110)</f>
        <v>0</v>
      </c>
      <c r="K39" s="802">
        <f>J39*(VLOOKUP(D39,tab!$E$38:$F$80,2,FALSE))</f>
        <v>0</v>
      </c>
      <c r="L39" s="803">
        <f>K39*geg!$G$52</f>
        <v>0</v>
      </c>
      <c r="M39" s="334"/>
      <c r="N39" s="386">
        <f t="shared" si="0"/>
        <v>0</v>
      </c>
      <c r="O39" s="802">
        <f>N39*(VLOOKUP(D39,tab!$E$38:$F$80,2,FALSE))</f>
        <v>0</v>
      </c>
      <c r="P39" s="803">
        <f>O39*geg!$G$52</f>
        <v>0</v>
      </c>
      <c r="Q39" s="334"/>
      <c r="R39" s="386">
        <f t="shared" si="1"/>
        <v>0</v>
      </c>
      <c r="S39" s="802">
        <f>R39*(VLOOKUP(D39,tab!$E$38:$F$80,2,FALSE))</f>
        <v>0</v>
      </c>
      <c r="T39" s="803">
        <f>S39*geg!$G$52</f>
        <v>0</v>
      </c>
      <c r="U39" s="334"/>
      <c r="V39" s="386">
        <f t="shared" si="2"/>
        <v>0</v>
      </c>
      <c r="W39" s="802">
        <f>V39*(VLOOKUP(D39,tab!$E$38:$F$80,2,FALSE))</f>
        <v>0</v>
      </c>
      <c r="X39" s="803">
        <f>W39*geg!$G$52</f>
        <v>0</v>
      </c>
      <c r="Y39" s="384"/>
      <c r="Z39" s="328"/>
      <c r="AA39" s="35"/>
      <c r="AB39" s="35"/>
    </row>
    <row r="40" spans="2:28" x14ac:dyDescent="0.2">
      <c r="B40" s="170"/>
      <c r="C40" s="339"/>
      <c r="D40" s="263">
        <v>11</v>
      </c>
      <c r="E40" s="264"/>
      <c r="F40" s="802">
        <f>SUMIF('form t'!$G$11:$G$110,D40,'form t'!$O$11:$O$110)</f>
        <v>0</v>
      </c>
      <c r="G40" s="802">
        <f>F40*(VLOOKUP(D40,tab!$E$38:$F$80,2,FALSE))</f>
        <v>0</v>
      </c>
      <c r="H40" s="803">
        <f>G40*geg!$F$52</f>
        <v>0</v>
      </c>
      <c r="I40" s="334"/>
      <c r="J40" s="802">
        <f>SUMIF('form t+1'!$G$11:$G$110,D40,'form t+1'!$O$11:$O$110)</f>
        <v>0</v>
      </c>
      <c r="K40" s="802">
        <f>J40*(VLOOKUP(D40,tab!$E$38:$F$80,2,FALSE))</f>
        <v>0</v>
      </c>
      <c r="L40" s="803">
        <f>K40*geg!$G$52</f>
        <v>0</v>
      </c>
      <c r="M40" s="334"/>
      <c r="N40" s="386">
        <f t="shared" si="0"/>
        <v>0</v>
      </c>
      <c r="O40" s="802">
        <f>N40*(VLOOKUP(D40,tab!$E$38:$F$80,2,FALSE))</f>
        <v>0</v>
      </c>
      <c r="P40" s="803">
        <f>O40*geg!$G$52</f>
        <v>0</v>
      </c>
      <c r="Q40" s="334"/>
      <c r="R40" s="386">
        <f t="shared" si="1"/>
        <v>0</v>
      </c>
      <c r="S40" s="802">
        <f>R40*(VLOOKUP(D40,tab!$E$38:$F$80,2,FALSE))</f>
        <v>0</v>
      </c>
      <c r="T40" s="803">
        <f>S40*geg!$G$52</f>
        <v>0</v>
      </c>
      <c r="U40" s="334"/>
      <c r="V40" s="386">
        <f t="shared" si="2"/>
        <v>0</v>
      </c>
      <c r="W40" s="802">
        <f>V40*(VLOOKUP(D40,tab!$E$38:$F$80,2,FALSE))</f>
        <v>0</v>
      </c>
      <c r="X40" s="803">
        <f>W40*geg!$G$52</f>
        <v>0</v>
      </c>
      <c r="Y40" s="384"/>
      <c r="Z40" s="328"/>
      <c r="AA40" s="35"/>
      <c r="AB40" s="35"/>
    </row>
    <row r="41" spans="2:28" x14ac:dyDescent="0.2">
      <c r="B41" s="170"/>
      <c r="C41" s="339"/>
      <c r="D41" s="263">
        <v>12</v>
      </c>
      <c r="E41" s="264"/>
      <c r="F41" s="802">
        <f>SUMIF('form t'!$G$11:$G$110,D41,'form t'!$O$11:$O$110)</f>
        <v>0</v>
      </c>
      <c r="G41" s="802">
        <f>F41*(VLOOKUP(D41,tab!$E$38:$F$80,2,FALSE))</f>
        <v>0</v>
      </c>
      <c r="H41" s="803">
        <f>G41*geg!$F$52</f>
        <v>0</v>
      </c>
      <c r="I41" s="334"/>
      <c r="J41" s="802">
        <f>SUMIF('form t+1'!$G$11:$G$110,D41,'form t+1'!$O$11:$O$110)</f>
        <v>0</v>
      </c>
      <c r="K41" s="802">
        <f>J41*(VLOOKUP(D41,tab!$E$38:$F$80,2,FALSE))</f>
        <v>0</v>
      </c>
      <c r="L41" s="803">
        <f>K41*geg!$G$52</f>
        <v>0</v>
      </c>
      <c r="M41" s="334"/>
      <c r="N41" s="386">
        <f t="shared" si="0"/>
        <v>0</v>
      </c>
      <c r="O41" s="802">
        <f>N41*(VLOOKUP(D41,tab!$E$38:$F$80,2,FALSE))</f>
        <v>0</v>
      </c>
      <c r="P41" s="803">
        <f>O41*geg!$G$52</f>
        <v>0</v>
      </c>
      <c r="Q41" s="334"/>
      <c r="R41" s="386">
        <f t="shared" si="1"/>
        <v>0</v>
      </c>
      <c r="S41" s="802">
        <f>R41*(VLOOKUP(D41,tab!$E$38:$F$80,2,FALSE))</f>
        <v>0</v>
      </c>
      <c r="T41" s="803">
        <f>S41*geg!$G$52</f>
        <v>0</v>
      </c>
      <c r="U41" s="334"/>
      <c r="V41" s="386">
        <f t="shared" si="2"/>
        <v>0</v>
      </c>
      <c r="W41" s="802">
        <f>V41*(VLOOKUP(D41,tab!$E$38:$F$80,2,FALSE))</f>
        <v>0</v>
      </c>
      <c r="X41" s="803">
        <f>W41*geg!$G$52</f>
        <v>0</v>
      </c>
      <c r="Y41" s="384"/>
      <c r="Z41" s="328"/>
      <c r="AA41" s="35"/>
      <c r="AB41" s="35"/>
    </row>
    <row r="42" spans="2:28" x14ac:dyDescent="0.2">
      <c r="B42" s="170"/>
      <c r="C42" s="339"/>
      <c r="D42" s="263">
        <v>13</v>
      </c>
      <c r="E42" s="264"/>
      <c r="F42" s="802">
        <f>SUMIF('form t'!$G$11:$G$110,D42,'form t'!$O$11:$O$110)</f>
        <v>0</v>
      </c>
      <c r="G42" s="802">
        <f>F42*(VLOOKUP(D42,tab!$E$38:$F$80,2,FALSE))</f>
        <v>0</v>
      </c>
      <c r="H42" s="803">
        <f>G42*geg!$F$52</f>
        <v>0</v>
      </c>
      <c r="I42" s="334"/>
      <c r="J42" s="802">
        <f>SUMIF('form t+1'!$G$11:$G$110,D42,'form t+1'!$O$11:$O$110)</f>
        <v>0</v>
      </c>
      <c r="K42" s="802">
        <f>J42*(VLOOKUP(D42,tab!$E$38:$F$80,2,FALSE))</f>
        <v>0</v>
      </c>
      <c r="L42" s="803">
        <f>K42*geg!$G$52</f>
        <v>0</v>
      </c>
      <c r="M42" s="334"/>
      <c r="N42" s="386">
        <f t="shared" si="0"/>
        <v>0</v>
      </c>
      <c r="O42" s="802">
        <f>N42*(VLOOKUP(D42,tab!$E$38:$F$80,2,FALSE))</f>
        <v>0</v>
      </c>
      <c r="P42" s="803">
        <f>O42*geg!$G$52</f>
        <v>0</v>
      </c>
      <c r="Q42" s="334"/>
      <c r="R42" s="386">
        <f t="shared" si="1"/>
        <v>0</v>
      </c>
      <c r="S42" s="802">
        <f>R42*(VLOOKUP(D42,tab!$E$38:$F$80,2,FALSE))</f>
        <v>0</v>
      </c>
      <c r="T42" s="803">
        <f>S42*geg!$G$52</f>
        <v>0</v>
      </c>
      <c r="U42" s="334"/>
      <c r="V42" s="386">
        <f t="shared" si="2"/>
        <v>0</v>
      </c>
      <c r="W42" s="802">
        <f>V42*(VLOOKUP(D42,tab!$E$38:$F$80,2,FALSE))</f>
        <v>0</v>
      </c>
      <c r="X42" s="803">
        <f>W42*geg!$G$52</f>
        <v>0</v>
      </c>
      <c r="Y42" s="384"/>
      <c r="Z42" s="328"/>
      <c r="AA42" s="35"/>
      <c r="AB42" s="35"/>
    </row>
    <row r="43" spans="2:28" x14ac:dyDescent="0.2">
      <c r="B43" s="170"/>
      <c r="C43" s="339"/>
      <c r="D43" s="263">
        <v>14</v>
      </c>
      <c r="E43" s="264"/>
      <c r="F43" s="802">
        <f>SUMIF('form t'!$G$11:$G$110,D43,'form t'!$O$11:$O$110)</f>
        <v>0</v>
      </c>
      <c r="G43" s="802">
        <f>F43*(VLOOKUP(D43,tab!$E$38:$F$80,2,FALSE))</f>
        <v>0</v>
      </c>
      <c r="H43" s="803">
        <f>G43*geg!$F$52</f>
        <v>0</v>
      </c>
      <c r="I43" s="334"/>
      <c r="J43" s="802">
        <f>SUMIF('form t+1'!$G$11:$G$110,D43,'form t+1'!$O$11:$O$110)</f>
        <v>0</v>
      </c>
      <c r="K43" s="802">
        <f>J43*(VLOOKUP(D43,tab!$E$38:$F$80,2,FALSE))</f>
        <v>0</v>
      </c>
      <c r="L43" s="803">
        <f>K43*geg!$G$52</f>
        <v>0</v>
      </c>
      <c r="M43" s="334"/>
      <c r="N43" s="386">
        <f t="shared" si="0"/>
        <v>0</v>
      </c>
      <c r="O43" s="802">
        <f>N43*(VLOOKUP(D43,tab!$E$38:$F$80,2,FALSE))</f>
        <v>0</v>
      </c>
      <c r="P43" s="803">
        <f>O43*geg!$G$52</f>
        <v>0</v>
      </c>
      <c r="Q43" s="334"/>
      <c r="R43" s="386">
        <f t="shared" si="1"/>
        <v>0</v>
      </c>
      <c r="S43" s="802">
        <f>R43*(VLOOKUP(D43,tab!$E$38:$F$80,2,FALSE))</f>
        <v>0</v>
      </c>
      <c r="T43" s="803">
        <f>S43*geg!$G$52</f>
        <v>0</v>
      </c>
      <c r="U43" s="334"/>
      <c r="V43" s="386">
        <f t="shared" si="2"/>
        <v>0</v>
      </c>
      <c r="W43" s="802">
        <f>V43*(VLOOKUP(D43,tab!$E$38:$F$80,2,FALSE))</f>
        <v>0</v>
      </c>
      <c r="X43" s="803">
        <f>W43*geg!$G$52</f>
        <v>0</v>
      </c>
      <c r="Y43" s="384"/>
      <c r="Z43" s="328"/>
      <c r="AA43" s="35"/>
      <c r="AB43" s="35"/>
    </row>
    <row r="44" spans="2:28" x14ac:dyDescent="0.2">
      <c r="B44" s="170"/>
      <c r="C44" s="339"/>
      <c r="D44" s="263">
        <v>15</v>
      </c>
      <c r="E44" s="264"/>
      <c r="F44" s="802">
        <f>SUMIF('form t'!$G$11:$G$110,D44,'form t'!$O$11:$O$110)</f>
        <v>0</v>
      </c>
      <c r="G44" s="802">
        <f>F44*(VLOOKUP(D44,tab!$E$38:$F$80,2,FALSE))</f>
        <v>0</v>
      </c>
      <c r="H44" s="803">
        <f>G44*geg!$F$52</f>
        <v>0</v>
      </c>
      <c r="I44" s="334"/>
      <c r="J44" s="802">
        <f>SUMIF('form t+1'!$G$11:$G$110,D44,'form t+1'!$O$11:$O$110)</f>
        <v>0</v>
      </c>
      <c r="K44" s="802">
        <f>J44*(VLOOKUP(D44,tab!$E$38:$F$80,2,FALSE))</f>
        <v>0</v>
      </c>
      <c r="L44" s="803">
        <f>K44*geg!$G$52</f>
        <v>0</v>
      </c>
      <c r="M44" s="334"/>
      <c r="N44" s="386">
        <f t="shared" si="0"/>
        <v>0</v>
      </c>
      <c r="O44" s="802">
        <f>N44*(VLOOKUP(D44,tab!$E$38:$F$80,2,FALSE))</f>
        <v>0</v>
      </c>
      <c r="P44" s="803">
        <f>O44*geg!$G$52</f>
        <v>0</v>
      </c>
      <c r="Q44" s="334"/>
      <c r="R44" s="386">
        <f t="shared" si="1"/>
        <v>0</v>
      </c>
      <c r="S44" s="802">
        <f>R44*(VLOOKUP(D44,tab!$E$38:$F$80,2,FALSE))</f>
        <v>0</v>
      </c>
      <c r="T44" s="803">
        <f>S44*geg!$G$52</f>
        <v>0</v>
      </c>
      <c r="U44" s="334"/>
      <c r="V44" s="386">
        <f t="shared" si="2"/>
        <v>0</v>
      </c>
      <c r="W44" s="802">
        <f>V44*(VLOOKUP(D44,tab!$E$38:$F$80,2,FALSE))</f>
        <v>0</v>
      </c>
      <c r="X44" s="803">
        <f>W44*geg!$G$52</f>
        <v>0</v>
      </c>
      <c r="Y44" s="384"/>
      <c r="Z44" s="328"/>
      <c r="AA44" s="35"/>
      <c r="AB44" s="35"/>
    </row>
    <row r="45" spans="2:28" x14ac:dyDescent="0.2">
      <c r="B45" s="170"/>
      <c r="C45" s="339"/>
      <c r="D45" s="263">
        <v>16</v>
      </c>
      <c r="E45" s="264"/>
      <c r="F45" s="802">
        <f>SUMIF('form t'!$G$11:$G$110,D45,'form t'!$O$11:$O$110)</f>
        <v>0</v>
      </c>
      <c r="G45" s="802">
        <f>F45*(VLOOKUP(D45,tab!$E$38:$F$80,2,FALSE))</f>
        <v>0</v>
      </c>
      <c r="H45" s="803">
        <f>G45*geg!$F$52</f>
        <v>0</v>
      </c>
      <c r="I45" s="334"/>
      <c r="J45" s="802">
        <f>SUMIF('form t+1'!$G$11:$G$110,D45,'form t+1'!$O$11:$O$110)</f>
        <v>0</v>
      </c>
      <c r="K45" s="802">
        <f>J45*(VLOOKUP(D45,tab!$E$38:$F$80,2,FALSE))</f>
        <v>0</v>
      </c>
      <c r="L45" s="803">
        <f>K45*geg!$G$52</f>
        <v>0</v>
      </c>
      <c r="M45" s="334"/>
      <c r="N45" s="386">
        <f t="shared" si="0"/>
        <v>0</v>
      </c>
      <c r="O45" s="802">
        <f>N45*(VLOOKUP(D45,tab!$E$38:$F$80,2,FALSE))</f>
        <v>0</v>
      </c>
      <c r="P45" s="803">
        <f>O45*geg!$G$52</f>
        <v>0</v>
      </c>
      <c r="Q45" s="334"/>
      <c r="R45" s="386">
        <f t="shared" si="1"/>
        <v>0</v>
      </c>
      <c r="S45" s="802">
        <f>R45*(VLOOKUP(D45,tab!$E$38:$F$80,2,FALSE))</f>
        <v>0</v>
      </c>
      <c r="T45" s="803">
        <f>S45*geg!$G$52</f>
        <v>0</v>
      </c>
      <c r="U45" s="334"/>
      <c r="V45" s="386">
        <f t="shared" si="2"/>
        <v>0</v>
      </c>
      <c r="W45" s="802">
        <f>V45*(VLOOKUP(D45,tab!$E$38:$F$80,2,FALSE))</f>
        <v>0</v>
      </c>
      <c r="X45" s="803">
        <f>W45*geg!$G$52</f>
        <v>0</v>
      </c>
      <c r="Y45" s="384"/>
      <c r="Z45" s="328"/>
      <c r="AA45" s="35"/>
      <c r="AB45" s="35"/>
    </row>
    <row r="46" spans="2:28" x14ac:dyDescent="0.2">
      <c r="B46" s="170"/>
      <c r="C46" s="339"/>
      <c r="D46" s="263" t="s">
        <v>130</v>
      </c>
      <c r="E46" s="264"/>
      <c r="F46" s="802">
        <f>SUMIF('form t'!$G$11:$G$110,D46,'form t'!$O$11:$O$110)</f>
        <v>0</v>
      </c>
      <c r="G46" s="802">
        <f>F46*(VLOOKUP(D46,tab!$E$38:$F$80,2,FALSE))</f>
        <v>0</v>
      </c>
      <c r="H46" s="803">
        <f>G46*geg!$F$52</f>
        <v>0</v>
      </c>
      <c r="I46" s="334"/>
      <c r="J46" s="802">
        <f>SUMIF('form t+1'!$G$11:$G$110,D46,'form t+1'!$O$11:$O$110)</f>
        <v>0</v>
      </c>
      <c r="K46" s="802">
        <f>J46*(VLOOKUP(D46,tab!$E$38:$F$80,2,FALSE))</f>
        <v>0</v>
      </c>
      <c r="L46" s="803">
        <f>K46*geg!$G$52</f>
        <v>0</v>
      </c>
      <c r="M46" s="334"/>
      <c r="N46" s="386">
        <f t="shared" si="0"/>
        <v>0</v>
      </c>
      <c r="O46" s="802">
        <f>N46*(VLOOKUP(D46,tab!$E$38:$F$80,2,FALSE))</f>
        <v>0</v>
      </c>
      <c r="P46" s="803">
        <f>O46*geg!$G$52</f>
        <v>0</v>
      </c>
      <c r="Q46" s="334"/>
      <c r="R46" s="386">
        <f t="shared" si="1"/>
        <v>0</v>
      </c>
      <c r="S46" s="802">
        <f>R46*(VLOOKUP(D46,tab!$E$38:$F$80,2,FALSE))</f>
        <v>0</v>
      </c>
      <c r="T46" s="803">
        <f>S46*geg!$G$52</f>
        <v>0</v>
      </c>
      <c r="U46" s="334"/>
      <c r="V46" s="386">
        <f t="shared" si="2"/>
        <v>0</v>
      </c>
      <c r="W46" s="802">
        <f>V46*(VLOOKUP(D46,tab!$E$38:$F$80,2,FALSE))</f>
        <v>0</v>
      </c>
      <c r="X46" s="803">
        <f>W46*geg!$G$52</f>
        <v>0</v>
      </c>
      <c r="Y46" s="384"/>
      <c r="Z46" s="328"/>
      <c r="AA46" s="35"/>
      <c r="AB46" s="35"/>
    </row>
    <row r="47" spans="2:28" x14ac:dyDescent="0.2">
      <c r="B47" s="170"/>
      <c r="C47" s="339"/>
      <c r="D47" s="263" t="s">
        <v>131</v>
      </c>
      <c r="E47" s="264"/>
      <c r="F47" s="802">
        <f>SUMIF('form t'!$G$11:$G$110,D47,'form t'!$O$11:$O$110)</f>
        <v>0</v>
      </c>
      <c r="G47" s="802">
        <f>F47*(VLOOKUP(D47,tab!$E$38:$F$80,2,FALSE))</f>
        <v>0</v>
      </c>
      <c r="H47" s="803">
        <f>G47*geg!$F$52</f>
        <v>0</v>
      </c>
      <c r="I47" s="334"/>
      <c r="J47" s="802">
        <f>SUMIF('form t+1'!$G$11:$G$110,D47,'form t+1'!$O$11:$O$110)</f>
        <v>0</v>
      </c>
      <c r="K47" s="802">
        <f>J47*(VLOOKUP(D47,tab!$E$38:$F$80,2,FALSE))</f>
        <v>0</v>
      </c>
      <c r="L47" s="803">
        <f>K47*geg!$G$52</f>
        <v>0</v>
      </c>
      <c r="M47" s="334"/>
      <c r="N47" s="386">
        <f t="shared" si="0"/>
        <v>0</v>
      </c>
      <c r="O47" s="802">
        <f>N47*(VLOOKUP(D47,tab!$E$38:$F$80,2,FALSE))</f>
        <v>0</v>
      </c>
      <c r="P47" s="803">
        <f>O47*geg!$G$52</f>
        <v>0</v>
      </c>
      <c r="Q47" s="334"/>
      <c r="R47" s="386">
        <f t="shared" si="1"/>
        <v>0</v>
      </c>
      <c r="S47" s="802">
        <f>R47*(VLOOKUP(D47,tab!$E$38:$F$80,2,FALSE))</f>
        <v>0</v>
      </c>
      <c r="T47" s="803">
        <f>S47*geg!$G$52</f>
        <v>0</v>
      </c>
      <c r="U47" s="334"/>
      <c r="V47" s="386">
        <f t="shared" si="2"/>
        <v>0</v>
      </c>
      <c r="W47" s="802">
        <f>V47*(VLOOKUP(D47,tab!$E$38:$F$80,2,FALSE))</f>
        <v>0</v>
      </c>
      <c r="X47" s="803">
        <f>W47*geg!$G$52</f>
        <v>0</v>
      </c>
      <c r="Y47" s="384"/>
      <c r="Z47" s="328"/>
      <c r="AA47" s="35"/>
      <c r="AB47" s="35"/>
    </row>
    <row r="48" spans="2:28" x14ac:dyDescent="0.2">
      <c r="B48" s="170"/>
      <c r="C48" s="339"/>
      <c r="D48" s="263"/>
      <c r="E48" s="264"/>
      <c r="F48" s="348"/>
      <c r="G48" s="347"/>
      <c r="H48" s="387"/>
      <c r="I48" s="264"/>
      <c r="J48" s="348"/>
      <c r="K48" s="347"/>
      <c r="L48" s="387"/>
      <c r="M48" s="264"/>
      <c r="N48" s="348"/>
      <c r="O48" s="347"/>
      <c r="P48" s="387"/>
      <c r="Q48" s="264"/>
      <c r="R48" s="348"/>
      <c r="S48" s="347"/>
      <c r="T48" s="387"/>
      <c r="U48" s="264"/>
      <c r="V48" s="348"/>
      <c r="W48" s="347"/>
      <c r="X48" s="387"/>
      <c r="Y48" s="169"/>
      <c r="Z48" s="328"/>
      <c r="AA48" s="35"/>
      <c r="AB48" s="35"/>
    </row>
    <row r="49" spans="2:28" s="74" customFormat="1" x14ac:dyDescent="0.2">
      <c r="B49" s="388"/>
      <c r="C49" s="389"/>
      <c r="D49" s="340" t="s">
        <v>32</v>
      </c>
      <c r="E49" s="276"/>
      <c r="F49" s="751">
        <f>SUM(F13:F47)</f>
        <v>2</v>
      </c>
      <c r="G49" s="751">
        <f>SUM(G13:G47)</f>
        <v>2</v>
      </c>
      <c r="H49" s="753">
        <f>SUM(H13:H47)</f>
        <v>130000</v>
      </c>
      <c r="I49" s="276"/>
      <c r="J49" s="751">
        <f>SUM(J13:J47)</f>
        <v>2</v>
      </c>
      <c r="K49" s="751">
        <f>SUM(K13:K47)</f>
        <v>2</v>
      </c>
      <c r="L49" s="753">
        <f>SUM(L13:L47)</f>
        <v>131000</v>
      </c>
      <c r="M49" s="276"/>
      <c r="N49" s="751">
        <f>SUM(N13:N47)</f>
        <v>2</v>
      </c>
      <c r="O49" s="751">
        <f>SUM(O13:O47)</f>
        <v>2</v>
      </c>
      <c r="P49" s="753">
        <f>SUM(P13:P47)</f>
        <v>131000</v>
      </c>
      <c r="Q49" s="276"/>
      <c r="R49" s="751">
        <f>SUM(R13:R47)</f>
        <v>2</v>
      </c>
      <c r="S49" s="751">
        <f>SUM(S13:S47)</f>
        <v>2</v>
      </c>
      <c r="T49" s="753">
        <f>SUM(T13:T47)</f>
        <v>131000</v>
      </c>
      <c r="U49" s="276"/>
      <c r="V49" s="751">
        <f>SUM(V13:V47)</f>
        <v>2</v>
      </c>
      <c r="W49" s="751">
        <f>SUM(W13:W47)</f>
        <v>2</v>
      </c>
      <c r="X49" s="753">
        <f>SUM(X13:X47)</f>
        <v>131000</v>
      </c>
      <c r="Y49" s="390"/>
      <c r="Z49" s="391"/>
      <c r="AA49" s="51"/>
      <c r="AB49" s="51"/>
    </row>
    <row r="50" spans="2:28" x14ac:dyDescent="0.2">
      <c r="B50" s="170"/>
      <c r="C50" s="339"/>
      <c r="D50" s="340"/>
      <c r="E50" s="264"/>
      <c r="F50" s="349"/>
      <c r="G50" s="341"/>
      <c r="H50" s="392"/>
      <c r="I50" s="264"/>
      <c r="J50" s="349"/>
      <c r="K50" s="341"/>
      <c r="L50" s="392"/>
      <c r="M50" s="264"/>
      <c r="N50" s="349"/>
      <c r="O50" s="341"/>
      <c r="P50" s="392"/>
      <c r="Q50" s="264"/>
      <c r="R50" s="349"/>
      <c r="S50" s="341"/>
      <c r="T50" s="392"/>
      <c r="U50" s="264"/>
      <c r="V50" s="349"/>
      <c r="W50" s="341"/>
      <c r="X50" s="392"/>
      <c r="Y50" s="384"/>
      <c r="Z50" s="328"/>
      <c r="AA50" s="35"/>
      <c r="AB50" s="35"/>
    </row>
    <row r="51" spans="2:28" x14ac:dyDescent="0.2">
      <c r="B51" s="170"/>
      <c r="C51" s="339"/>
      <c r="D51" s="340"/>
      <c r="E51" s="264"/>
      <c r="F51" s="349"/>
      <c r="G51" s="341"/>
      <c r="H51" s="392"/>
      <c r="I51" s="264"/>
      <c r="J51" s="349"/>
      <c r="K51" s="341"/>
      <c r="L51" s="392"/>
      <c r="M51" s="264"/>
      <c r="N51" s="349"/>
      <c r="O51" s="341"/>
      <c r="P51" s="392"/>
      <c r="Q51" s="264"/>
      <c r="R51" s="349"/>
      <c r="S51" s="341"/>
      <c r="T51" s="392"/>
      <c r="U51" s="264"/>
      <c r="V51" s="349"/>
      <c r="W51" s="341"/>
      <c r="X51" s="392"/>
      <c r="Y51" s="384"/>
      <c r="Z51" s="328"/>
      <c r="AA51" s="35"/>
      <c r="AB51" s="35"/>
    </row>
    <row r="52" spans="2:28" x14ac:dyDescent="0.2">
      <c r="B52" s="170"/>
      <c r="C52" s="339"/>
      <c r="D52" s="263"/>
      <c r="E52" s="264"/>
      <c r="F52" s="263" t="s">
        <v>176</v>
      </c>
      <c r="G52" s="789">
        <f>pers!N93</f>
        <v>18.7</v>
      </c>
      <c r="H52" s="804">
        <f>pers!H93</f>
        <v>1216409.55</v>
      </c>
      <c r="I52" s="264"/>
      <c r="J52" s="263" t="s">
        <v>176</v>
      </c>
      <c r="K52" s="789">
        <f>pers!O93</f>
        <v>18.479999999999997</v>
      </c>
      <c r="L52" s="804">
        <f>pers!I93</f>
        <v>1211088.4680000001</v>
      </c>
      <c r="M52" s="264"/>
      <c r="N52" s="263" t="s">
        <v>176</v>
      </c>
      <c r="O52" s="789">
        <f>pers!P93</f>
        <v>18.479999999999997</v>
      </c>
      <c r="P52" s="804">
        <f>pers!J93</f>
        <v>1211088.4680000001</v>
      </c>
      <c r="Q52" s="264"/>
      <c r="R52" s="263" t="s">
        <v>176</v>
      </c>
      <c r="S52" s="789">
        <f>pers!Q93</f>
        <v>18.479999999999997</v>
      </c>
      <c r="T52" s="804">
        <f>pers!K93</f>
        <v>1211088.4680000001</v>
      </c>
      <c r="U52" s="264"/>
      <c r="V52" s="263" t="s">
        <v>176</v>
      </c>
      <c r="W52" s="789">
        <f>pers!R93</f>
        <v>18.479999999999997</v>
      </c>
      <c r="X52" s="804">
        <f>pers!L93</f>
        <v>1211088.4680000001</v>
      </c>
      <c r="Y52" s="393"/>
      <c r="Z52" s="328"/>
      <c r="AA52" s="35"/>
      <c r="AB52" s="35"/>
    </row>
    <row r="53" spans="2:28" x14ac:dyDescent="0.2">
      <c r="B53" s="170"/>
      <c r="C53" s="339"/>
      <c r="D53" s="263"/>
      <c r="E53" s="264"/>
      <c r="F53" s="263" t="s">
        <v>175</v>
      </c>
      <c r="G53" s="789">
        <f>G49</f>
        <v>2</v>
      </c>
      <c r="H53" s="804">
        <f>H49</f>
        <v>130000</v>
      </c>
      <c r="I53" s="264"/>
      <c r="J53" s="263" t="s">
        <v>175</v>
      </c>
      <c r="K53" s="789">
        <f>K49</f>
        <v>2</v>
      </c>
      <c r="L53" s="804">
        <f>L49</f>
        <v>131000</v>
      </c>
      <c r="M53" s="264"/>
      <c r="N53" s="263" t="s">
        <v>175</v>
      </c>
      <c r="O53" s="789">
        <f>O49</f>
        <v>2</v>
      </c>
      <c r="P53" s="804">
        <f>P49</f>
        <v>131000</v>
      </c>
      <c r="Q53" s="264"/>
      <c r="R53" s="263" t="s">
        <v>175</v>
      </c>
      <c r="S53" s="789">
        <f>S49</f>
        <v>2</v>
      </c>
      <c r="T53" s="804">
        <f>T49</f>
        <v>131000</v>
      </c>
      <c r="U53" s="264"/>
      <c r="V53" s="263" t="s">
        <v>175</v>
      </c>
      <c r="W53" s="789">
        <f>W49</f>
        <v>2</v>
      </c>
      <c r="X53" s="804">
        <f>X49</f>
        <v>131000</v>
      </c>
      <c r="Y53" s="393"/>
      <c r="Z53" s="328"/>
      <c r="AA53" s="35"/>
      <c r="AB53" s="35"/>
    </row>
    <row r="54" spans="2:28" x14ac:dyDescent="0.2">
      <c r="B54" s="394"/>
      <c r="C54" s="395"/>
      <c r="D54" s="351"/>
      <c r="E54" s="396"/>
      <c r="F54" s="351" t="s">
        <v>168</v>
      </c>
      <c r="G54" s="806">
        <f>G52-G49</f>
        <v>16.7</v>
      </c>
      <c r="H54" s="807">
        <f>H52-H49</f>
        <v>1086409.55</v>
      </c>
      <c r="I54" s="396"/>
      <c r="J54" s="351" t="s">
        <v>168</v>
      </c>
      <c r="K54" s="806">
        <f>K52-K49</f>
        <v>16.479999999999997</v>
      </c>
      <c r="L54" s="807">
        <f>L52-L49</f>
        <v>1080088.4680000001</v>
      </c>
      <c r="M54" s="396"/>
      <c r="N54" s="351" t="s">
        <v>168</v>
      </c>
      <c r="O54" s="806">
        <f>O52-O49</f>
        <v>16.479999999999997</v>
      </c>
      <c r="P54" s="807">
        <f>P52-P49</f>
        <v>1080088.4680000001</v>
      </c>
      <c r="Q54" s="396"/>
      <c r="R54" s="351" t="s">
        <v>168</v>
      </c>
      <c r="S54" s="806">
        <f>S52-S49</f>
        <v>16.479999999999997</v>
      </c>
      <c r="T54" s="807">
        <f>T52-T49</f>
        <v>1080088.4680000001</v>
      </c>
      <c r="U54" s="396"/>
      <c r="V54" s="351" t="s">
        <v>168</v>
      </c>
      <c r="W54" s="806">
        <f>W52-W49</f>
        <v>16.479999999999997</v>
      </c>
      <c r="X54" s="807">
        <f>X52-X49</f>
        <v>1080088.4680000001</v>
      </c>
      <c r="Y54" s="384"/>
      <c r="Z54" s="328"/>
      <c r="AA54" s="35"/>
      <c r="AB54" s="35"/>
    </row>
    <row r="55" spans="2:28" x14ac:dyDescent="0.2">
      <c r="B55" s="394"/>
      <c r="C55" s="397"/>
      <c r="D55" s="333"/>
      <c r="E55" s="398"/>
      <c r="F55" s="333"/>
      <c r="G55" s="399"/>
      <c r="H55" s="400"/>
      <c r="I55" s="398"/>
      <c r="J55" s="333"/>
      <c r="K55" s="399"/>
      <c r="L55" s="400"/>
      <c r="M55" s="398"/>
      <c r="N55" s="333"/>
      <c r="O55" s="399"/>
      <c r="P55" s="400"/>
      <c r="Q55" s="398"/>
      <c r="R55" s="333"/>
      <c r="S55" s="399"/>
      <c r="T55" s="400"/>
      <c r="U55" s="398"/>
      <c r="V55" s="333"/>
      <c r="W55" s="399"/>
      <c r="X55" s="400"/>
      <c r="Y55" s="384"/>
      <c r="Z55" s="328"/>
      <c r="AA55" s="35"/>
      <c r="AB55" s="35"/>
    </row>
    <row r="56" spans="2:28" s="78" customFormat="1" x14ac:dyDescent="0.2">
      <c r="B56" s="401"/>
      <c r="C56" s="402"/>
      <c r="D56" s="403"/>
      <c r="E56" s="404"/>
      <c r="F56" s="403" t="s">
        <v>200</v>
      </c>
      <c r="G56" s="405"/>
      <c r="H56" s="805">
        <f>+geg!F24</f>
        <v>155</v>
      </c>
      <c r="I56" s="405"/>
      <c r="J56" s="405" t="s">
        <v>200</v>
      </c>
      <c r="K56" s="405"/>
      <c r="L56" s="805">
        <f>+geg!G24</f>
        <v>155</v>
      </c>
      <c r="M56" s="405"/>
      <c r="N56" s="405" t="s">
        <v>200</v>
      </c>
      <c r="O56" s="405"/>
      <c r="P56" s="805">
        <f>+geg!H24</f>
        <v>155</v>
      </c>
      <c r="Q56" s="405"/>
      <c r="R56" s="405" t="s">
        <v>200</v>
      </c>
      <c r="S56" s="405"/>
      <c r="T56" s="805">
        <f>+geg!I24</f>
        <v>155</v>
      </c>
      <c r="U56" s="405"/>
      <c r="V56" s="405" t="s">
        <v>200</v>
      </c>
      <c r="W56" s="405"/>
      <c r="X56" s="805">
        <f>+geg!J24</f>
        <v>155</v>
      </c>
      <c r="Y56" s="406"/>
      <c r="Z56" s="407"/>
      <c r="AA56" s="77"/>
      <c r="AB56" s="77"/>
    </row>
    <row r="57" spans="2:28" x14ac:dyDescent="0.2">
      <c r="B57" s="170"/>
      <c r="C57" s="350"/>
      <c r="D57" s="351"/>
      <c r="E57" s="352"/>
      <c r="F57" s="353"/>
      <c r="G57" s="353"/>
      <c r="H57" s="408"/>
      <c r="I57" s="352"/>
      <c r="J57" s="354"/>
      <c r="K57" s="354"/>
      <c r="L57" s="409"/>
      <c r="M57" s="410"/>
      <c r="N57" s="411"/>
      <c r="O57" s="411"/>
      <c r="P57" s="412"/>
      <c r="Q57" s="410"/>
      <c r="R57" s="411"/>
      <c r="S57" s="411"/>
      <c r="T57" s="412"/>
      <c r="U57" s="410"/>
      <c r="V57" s="411"/>
      <c r="W57" s="411"/>
      <c r="X57" s="413"/>
      <c r="Y57" s="414"/>
      <c r="Z57" s="328"/>
      <c r="AA57" s="35"/>
      <c r="AB57" s="35"/>
    </row>
    <row r="58" spans="2:28" x14ac:dyDescent="0.2">
      <c r="B58" s="170"/>
      <c r="C58" s="325"/>
      <c r="D58" s="332"/>
      <c r="E58" s="325"/>
      <c r="F58" s="359"/>
      <c r="G58" s="359"/>
      <c r="H58" s="415"/>
      <c r="I58" s="325"/>
      <c r="J58" s="357"/>
      <c r="K58" s="357"/>
      <c r="L58" s="416"/>
      <c r="M58" s="325"/>
      <c r="N58" s="417"/>
      <c r="O58" s="417"/>
      <c r="P58" s="326"/>
      <c r="Q58" s="325"/>
      <c r="R58" s="417"/>
      <c r="S58" s="417"/>
      <c r="T58" s="326"/>
      <c r="U58" s="325"/>
      <c r="V58" s="417"/>
      <c r="W58" s="417"/>
      <c r="X58" s="326"/>
      <c r="Y58" s="325"/>
      <c r="Z58" s="328"/>
      <c r="AA58" s="35"/>
      <c r="AB58" s="35"/>
    </row>
    <row r="59" spans="2:28" ht="15" x14ac:dyDescent="0.25">
      <c r="B59" s="360"/>
      <c r="C59" s="361"/>
      <c r="D59" s="418"/>
      <c r="E59" s="361"/>
      <c r="F59" s="419"/>
      <c r="G59" s="419"/>
      <c r="H59" s="418"/>
      <c r="I59" s="361"/>
      <c r="J59" s="419"/>
      <c r="K59" s="419"/>
      <c r="L59" s="418"/>
      <c r="M59" s="361"/>
      <c r="N59" s="361"/>
      <c r="O59" s="361"/>
      <c r="P59" s="418"/>
      <c r="Q59" s="361"/>
      <c r="R59" s="361"/>
      <c r="S59" s="361"/>
      <c r="T59" s="418"/>
      <c r="U59" s="361"/>
      <c r="V59" s="361"/>
      <c r="W59" s="361"/>
      <c r="X59" s="418"/>
      <c r="Y59" s="367" t="s">
        <v>355</v>
      </c>
      <c r="Z59" s="368"/>
      <c r="AA59" s="35"/>
      <c r="AB59" s="35"/>
    </row>
    <row r="60" spans="2:28" x14ac:dyDescent="0.2">
      <c r="B60" s="35"/>
      <c r="C60" s="35"/>
      <c r="D60" s="49"/>
      <c r="E60" s="35"/>
      <c r="F60" s="76"/>
      <c r="G60" s="76"/>
      <c r="H60" s="79"/>
      <c r="I60" s="35"/>
      <c r="J60" s="72"/>
      <c r="K60" s="72"/>
      <c r="L60" s="73"/>
      <c r="M60" s="35"/>
      <c r="N60" s="80"/>
      <c r="O60" s="80"/>
      <c r="P60" s="35"/>
      <c r="Q60" s="35"/>
      <c r="R60" s="80"/>
      <c r="S60" s="80"/>
      <c r="T60" s="35"/>
      <c r="U60" s="35"/>
      <c r="V60" s="80"/>
      <c r="W60" s="80"/>
      <c r="X60" s="35"/>
      <c r="Y60" s="35"/>
      <c r="Z60" s="35"/>
      <c r="AA60" s="35"/>
      <c r="AB60" s="35"/>
    </row>
    <row r="61" spans="2:28" x14ac:dyDescent="0.2">
      <c r="B61" s="35"/>
      <c r="C61" s="35"/>
      <c r="D61" s="49"/>
      <c r="E61" s="35"/>
      <c r="F61" s="76"/>
      <c r="G61" s="76"/>
      <c r="H61" s="79"/>
      <c r="I61" s="35"/>
      <c r="J61" s="72"/>
      <c r="K61" s="72"/>
      <c r="L61" s="73"/>
      <c r="M61" s="35"/>
      <c r="N61" s="80"/>
      <c r="O61" s="80"/>
      <c r="P61" s="35"/>
      <c r="Q61" s="35"/>
      <c r="R61" s="80"/>
      <c r="S61" s="80"/>
      <c r="T61" s="35"/>
      <c r="U61" s="35"/>
      <c r="V61" s="80"/>
      <c r="W61" s="80"/>
      <c r="X61" s="35"/>
      <c r="Y61" s="35"/>
      <c r="Z61" s="35"/>
      <c r="AA61" s="35"/>
      <c r="AB61" s="35"/>
    </row>
    <row r="62" spans="2:28" x14ac:dyDescent="0.2">
      <c r="B62" s="35"/>
      <c r="C62" s="35"/>
      <c r="D62" s="49"/>
      <c r="E62" s="35"/>
      <c r="F62" s="76"/>
      <c r="G62" s="76"/>
      <c r="H62" s="79"/>
      <c r="I62" s="35"/>
      <c r="J62" s="72"/>
      <c r="K62" s="72"/>
      <c r="L62" s="73"/>
      <c r="M62" s="35"/>
      <c r="N62" s="80"/>
      <c r="O62" s="80"/>
      <c r="P62" s="35"/>
      <c r="Q62" s="35"/>
      <c r="R62" s="80"/>
      <c r="S62" s="80"/>
      <c r="T62" s="35"/>
      <c r="U62" s="35"/>
      <c r="V62" s="80"/>
      <c r="W62" s="80"/>
      <c r="X62" s="35"/>
      <c r="Y62" s="35"/>
      <c r="Z62" s="35"/>
      <c r="AA62" s="35"/>
      <c r="AB62" s="35"/>
    </row>
    <row r="63" spans="2:28" x14ac:dyDescent="0.2">
      <c r="B63" s="35"/>
      <c r="C63" s="35"/>
      <c r="D63" s="49"/>
      <c r="E63" s="35"/>
      <c r="F63" s="76"/>
      <c r="G63" s="76"/>
      <c r="H63" s="79"/>
      <c r="I63" s="35"/>
      <c r="J63" s="72"/>
      <c r="K63" s="72"/>
      <c r="L63" s="73"/>
      <c r="M63" s="35"/>
      <c r="N63" s="80"/>
      <c r="O63" s="80"/>
      <c r="P63" s="35"/>
      <c r="Q63" s="35"/>
      <c r="R63" s="80"/>
      <c r="S63" s="80"/>
      <c r="T63" s="35"/>
      <c r="U63" s="35"/>
      <c r="V63" s="80"/>
      <c r="W63" s="80"/>
      <c r="X63" s="35"/>
      <c r="Y63" s="35"/>
      <c r="Z63" s="35"/>
      <c r="AA63" s="35"/>
      <c r="AB63" s="35"/>
    </row>
    <row r="64" spans="2:28" x14ac:dyDescent="0.2">
      <c r="B64" s="35"/>
      <c r="C64" s="35"/>
      <c r="D64" s="49"/>
      <c r="E64" s="35"/>
      <c r="F64" s="76"/>
      <c r="G64" s="76"/>
      <c r="H64" s="79"/>
      <c r="I64" s="35"/>
      <c r="J64" s="72"/>
      <c r="K64" s="72"/>
      <c r="L64" s="73"/>
      <c r="M64" s="35"/>
      <c r="N64" s="80"/>
      <c r="O64" s="80"/>
      <c r="P64" s="35"/>
      <c r="Q64" s="35"/>
      <c r="R64" s="80"/>
      <c r="S64" s="80"/>
      <c r="T64" s="35"/>
      <c r="U64" s="35"/>
      <c r="V64" s="80"/>
      <c r="W64" s="80"/>
      <c r="X64" s="35"/>
      <c r="Y64" s="35"/>
      <c r="Z64" s="35"/>
      <c r="AA64" s="35"/>
      <c r="AB64" s="35"/>
    </row>
    <row r="65" spans="2:28" s="81" customFormat="1" x14ac:dyDescent="0.2">
      <c r="B65" s="63"/>
      <c r="C65" s="63"/>
      <c r="E65" s="63"/>
      <c r="F65" s="65"/>
      <c r="G65" s="82"/>
      <c r="H65" s="83"/>
      <c r="I65" s="63"/>
      <c r="J65" s="82"/>
      <c r="K65" s="82"/>
      <c r="L65" s="83"/>
      <c r="M65" s="63"/>
      <c r="N65" s="82"/>
      <c r="O65" s="82"/>
      <c r="P65" s="83"/>
      <c r="Q65" s="63"/>
      <c r="R65" s="82"/>
      <c r="S65" s="82"/>
      <c r="T65" s="83"/>
      <c r="U65" s="63"/>
      <c r="V65" s="82"/>
      <c r="W65" s="82"/>
      <c r="X65" s="83"/>
      <c r="Y65" s="63"/>
      <c r="Z65" s="63"/>
      <c r="AA65" s="63"/>
      <c r="AB65" s="63"/>
    </row>
    <row r="66" spans="2:28" x14ac:dyDescent="0.2">
      <c r="B66" s="35"/>
      <c r="C66" s="35"/>
      <c r="D66" s="49"/>
      <c r="E66" s="35"/>
      <c r="F66" s="61"/>
      <c r="G66" s="84"/>
      <c r="H66" s="84"/>
      <c r="I66" s="35"/>
      <c r="J66" s="61"/>
      <c r="K66" s="84"/>
      <c r="L66" s="84"/>
      <c r="M66" s="35"/>
      <c r="N66" s="61"/>
      <c r="O66" s="84"/>
      <c r="P66" s="84"/>
      <c r="Q66" s="35"/>
      <c r="R66" s="61"/>
      <c r="S66" s="84"/>
      <c r="T66" s="84"/>
      <c r="U66" s="35"/>
      <c r="V66" s="61"/>
      <c r="W66" s="84"/>
      <c r="X66" s="84"/>
      <c r="Y66" s="35"/>
      <c r="Z66" s="35"/>
      <c r="AA66" s="35"/>
      <c r="AB66" s="35"/>
    </row>
    <row r="67" spans="2:28" x14ac:dyDescent="0.2">
      <c r="B67" s="35"/>
      <c r="C67" s="35"/>
      <c r="D67" s="49"/>
      <c r="E67" s="35"/>
      <c r="F67" s="61"/>
      <c r="G67" s="84"/>
      <c r="H67" s="84"/>
      <c r="I67" s="35"/>
      <c r="J67" s="61"/>
      <c r="K67" s="84"/>
      <c r="L67" s="84"/>
      <c r="M67" s="35"/>
      <c r="N67" s="61"/>
      <c r="O67" s="84"/>
      <c r="P67" s="84"/>
      <c r="Q67" s="35"/>
      <c r="R67" s="61"/>
      <c r="S67" s="84"/>
      <c r="T67" s="84"/>
      <c r="U67" s="35"/>
      <c r="V67" s="61"/>
      <c r="W67" s="84"/>
      <c r="X67" s="84"/>
      <c r="Y67" s="35"/>
      <c r="Z67" s="35"/>
      <c r="AA67" s="35"/>
      <c r="AB67" s="35"/>
    </row>
    <row r="68" spans="2:28" x14ac:dyDescent="0.2">
      <c r="B68" s="35"/>
      <c r="C68" s="35"/>
      <c r="D68" s="49"/>
      <c r="E68" s="35"/>
      <c r="F68" s="76"/>
      <c r="G68" s="76"/>
      <c r="H68" s="79"/>
      <c r="I68" s="35"/>
      <c r="J68" s="72"/>
      <c r="K68" s="72"/>
      <c r="L68" s="73"/>
      <c r="M68" s="35"/>
      <c r="N68" s="80"/>
      <c r="O68" s="80"/>
      <c r="P68" s="35"/>
      <c r="Q68" s="35"/>
      <c r="R68" s="80"/>
      <c r="S68" s="80"/>
      <c r="T68" s="35"/>
      <c r="U68" s="35"/>
      <c r="V68" s="80"/>
      <c r="W68" s="80"/>
      <c r="X68" s="35"/>
      <c r="Y68" s="35"/>
      <c r="Z68" s="35"/>
      <c r="AA68" s="35"/>
      <c r="AB68" s="35"/>
    </row>
    <row r="69" spans="2:28" x14ac:dyDescent="0.2">
      <c r="B69" s="35"/>
      <c r="C69" s="35"/>
      <c r="D69" s="49"/>
      <c r="E69" s="35"/>
      <c r="F69" s="76"/>
      <c r="G69" s="76"/>
      <c r="H69" s="79"/>
      <c r="I69" s="35"/>
      <c r="J69" s="72"/>
      <c r="K69" s="72"/>
      <c r="L69" s="73"/>
      <c r="M69" s="35"/>
      <c r="N69" s="80"/>
      <c r="O69" s="80"/>
      <c r="P69" s="35"/>
      <c r="Q69" s="35"/>
      <c r="R69" s="80"/>
      <c r="S69" s="80"/>
      <c r="T69" s="35"/>
      <c r="U69" s="35"/>
      <c r="V69" s="80"/>
      <c r="W69" s="80"/>
      <c r="X69" s="35"/>
      <c r="Y69" s="35"/>
      <c r="Z69" s="35"/>
      <c r="AA69" s="35"/>
      <c r="AB69" s="35"/>
    </row>
    <row r="70" spans="2:28" x14ac:dyDescent="0.2">
      <c r="B70" s="35"/>
      <c r="C70" s="35"/>
      <c r="D70" s="49"/>
      <c r="E70" s="35"/>
      <c r="F70" s="76"/>
      <c r="G70" s="76"/>
      <c r="H70" s="79"/>
      <c r="I70" s="35"/>
      <c r="J70" s="72"/>
      <c r="K70" s="72"/>
      <c r="L70" s="73"/>
      <c r="M70" s="35"/>
      <c r="N70" s="80"/>
      <c r="O70" s="80"/>
      <c r="P70" s="35"/>
      <c r="Q70" s="35"/>
      <c r="R70" s="80"/>
      <c r="S70" s="80"/>
      <c r="T70" s="35"/>
      <c r="U70" s="35"/>
      <c r="V70" s="80"/>
      <c r="W70" s="80"/>
      <c r="X70" s="35"/>
      <c r="Y70" s="35"/>
      <c r="Z70" s="35"/>
      <c r="AA70" s="35"/>
      <c r="AB70" s="35"/>
    </row>
    <row r="71" spans="2:28" x14ac:dyDescent="0.2">
      <c r="B71" s="35"/>
      <c r="C71" s="35"/>
      <c r="D71" s="49"/>
      <c r="E71" s="35"/>
      <c r="F71" s="76"/>
      <c r="G71" s="76"/>
      <c r="H71" s="79"/>
      <c r="I71" s="35"/>
      <c r="J71" s="72"/>
      <c r="K71" s="72"/>
      <c r="L71" s="73"/>
      <c r="M71" s="35"/>
      <c r="N71" s="80"/>
      <c r="O71" s="80"/>
      <c r="P71" s="35"/>
      <c r="Q71" s="35"/>
      <c r="R71" s="80"/>
      <c r="S71" s="80"/>
      <c r="T71" s="35"/>
      <c r="U71" s="35"/>
      <c r="V71" s="80"/>
      <c r="W71" s="80"/>
      <c r="X71" s="35"/>
      <c r="Y71" s="35"/>
      <c r="Z71" s="35"/>
      <c r="AA71" s="35"/>
      <c r="AB71" s="35"/>
    </row>
    <row r="72" spans="2:28" x14ac:dyDescent="0.2">
      <c r="B72" s="35"/>
      <c r="C72" s="35"/>
      <c r="D72" s="50"/>
      <c r="E72" s="35"/>
      <c r="F72" s="51"/>
      <c r="G72" s="51"/>
      <c r="H72" s="51"/>
      <c r="I72" s="35"/>
      <c r="J72" s="51"/>
      <c r="K72" s="51"/>
      <c r="L72" s="51"/>
      <c r="M72" s="35"/>
      <c r="N72" s="35"/>
      <c r="O72" s="35"/>
      <c r="P72" s="35"/>
      <c r="Q72" s="35"/>
      <c r="R72" s="35"/>
      <c r="S72" s="35"/>
      <c r="T72" s="35"/>
      <c r="U72" s="35"/>
      <c r="V72" s="35"/>
      <c r="W72" s="35"/>
      <c r="X72" s="35"/>
      <c r="Y72" s="35"/>
      <c r="Z72" s="35"/>
      <c r="AA72" s="35"/>
      <c r="AB72" s="35"/>
    </row>
  </sheetData>
  <sheetProtection algorithmName="SHA-512" hashValue="foE2FB13kSeq7kW/30tuEimFyrAjYM70o1Iiv42zbxidrjBtKygonlfCAG3P4AzIYkxhwI6qJvWdqn3mLxCerg==" saltValue="t8kOxKwBrba2I98epNbUAQ==" spinCount="100000" sheet="1" objects="1" scenarios="1"/>
  <mergeCells count="5">
    <mergeCell ref="E8:H8"/>
    <mergeCell ref="U8:Y8"/>
    <mergeCell ref="Q8:T8"/>
    <mergeCell ref="I8:L8"/>
    <mergeCell ref="M8:P8"/>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&amp;L&amp;"Arial,Vet"&amp;F&amp;R&amp;"Arial,Vet"&amp;A</oddHeader>
    <oddFooter>&amp;L&amp;"Arial,Vet"PO-Raad&amp;C&amp;"Arial,Vet"&amp;D&amp;R&amp;"Arial,Vet"pagina &amp;P</oddFooter>
  </headerFooter>
  <rowBreaks count="1" manualBreakCount="1">
    <brk id="1" min="1" max="4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114"/>
  <sheetViews>
    <sheetView zoomScale="85" zoomScaleNormal="85" workbookViewId="0">
      <pane ySplit="10" topLeftCell="A11" activePane="bottomLeft" state="frozen"/>
      <selection activeCell="B2" sqref="B2"/>
      <selection pane="bottomLeft" activeCell="B2" sqref="B2"/>
    </sheetView>
  </sheetViews>
  <sheetFormatPr defaultColWidth="9.140625" defaultRowHeight="12.75" customHeight="1" x14ac:dyDescent="0.2"/>
  <cols>
    <col min="1" max="1" width="3.7109375" style="35" customWidth="1"/>
    <col min="2" max="3" width="2.7109375" style="35" customWidth="1"/>
    <col min="4" max="4" width="45.7109375" style="169" customWidth="1"/>
    <col min="5" max="5" width="0.85546875" style="35" customWidth="1"/>
    <col min="6" max="6" width="8.7109375" style="35" customWidth="1"/>
    <col min="7" max="7" width="1.7109375" style="35" customWidth="1"/>
    <col min="8" max="12" width="12.85546875" style="51" customWidth="1"/>
    <col min="13" max="13" width="2.5703125" style="35" customWidth="1"/>
    <col min="14" max="15" width="2.7109375" style="35" customWidth="1"/>
    <col min="16" max="17" width="13.85546875" style="35" bestFit="1" customWidth="1"/>
    <col min="18" max="16384" width="9.140625" style="35"/>
  </cols>
  <sheetData>
    <row r="2" spans="2:14" ht="12.75" customHeight="1" x14ac:dyDescent="0.2">
      <c r="B2" s="89" t="s">
        <v>106</v>
      </c>
      <c r="C2" s="90"/>
      <c r="D2" s="321"/>
      <c r="E2" s="90"/>
      <c r="F2" s="90"/>
      <c r="G2" s="90"/>
      <c r="H2" s="190"/>
      <c r="I2" s="190"/>
      <c r="J2" s="190"/>
      <c r="K2" s="190"/>
      <c r="L2" s="190"/>
      <c r="M2" s="90"/>
      <c r="N2" s="92"/>
    </row>
    <row r="3" spans="2:14" ht="12.75" customHeight="1" x14ac:dyDescent="0.2">
      <c r="B3" s="93"/>
      <c r="C3" s="94"/>
      <c r="D3" s="325"/>
      <c r="E3" s="94"/>
      <c r="F3" s="94"/>
      <c r="G3" s="94"/>
      <c r="H3" s="116"/>
      <c r="I3" s="116"/>
      <c r="J3" s="116"/>
      <c r="K3" s="116"/>
      <c r="L3" s="116"/>
      <c r="M3" s="94"/>
      <c r="N3" s="96"/>
    </row>
    <row r="4" spans="2:14" s="311" customFormat="1" ht="18" customHeight="1" x14ac:dyDescent="0.3">
      <c r="B4" s="280"/>
      <c r="C4" s="279" t="s">
        <v>166</v>
      </c>
      <c r="D4" s="102"/>
      <c r="E4" s="279"/>
      <c r="F4" s="279"/>
      <c r="G4" s="279"/>
      <c r="H4" s="309"/>
      <c r="I4" s="309"/>
      <c r="J4" s="309"/>
      <c r="K4" s="309"/>
      <c r="L4" s="309"/>
      <c r="M4" s="279"/>
      <c r="N4" s="310"/>
    </row>
    <row r="5" spans="2:14" s="38" customFormat="1" ht="18" customHeight="1" x14ac:dyDescent="0.3">
      <c r="B5" s="197"/>
      <c r="C5" s="102" t="str">
        <f>geg!F10</f>
        <v>Voorbeeld SBO</v>
      </c>
      <c r="D5" s="102"/>
      <c r="E5" s="102"/>
      <c r="F5" s="102"/>
      <c r="G5" s="102"/>
      <c r="H5" s="198"/>
      <c r="I5" s="198"/>
      <c r="J5" s="198"/>
      <c r="K5" s="198"/>
      <c r="L5" s="198"/>
      <c r="M5" s="102"/>
      <c r="N5" s="199"/>
    </row>
    <row r="6" spans="2:14" s="38" customFormat="1" ht="12.75" customHeight="1" x14ac:dyDescent="0.3">
      <c r="B6" s="197"/>
      <c r="C6" s="318"/>
      <c r="D6" s="102"/>
      <c r="E6" s="102"/>
      <c r="F6" s="102"/>
      <c r="G6" s="102"/>
      <c r="H6" s="198"/>
      <c r="I6" s="198"/>
      <c r="J6" s="198"/>
      <c r="K6" s="198"/>
      <c r="L6" s="198"/>
      <c r="M6" s="102"/>
      <c r="N6" s="199"/>
    </row>
    <row r="7" spans="2:14" s="38" customFormat="1" ht="12.75" customHeight="1" x14ac:dyDescent="0.3">
      <c r="B7" s="197"/>
      <c r="C7" s="318"/>
      <c r="D7" s="102"/>
      <c r="E7" s="102"/>
      <c r="F7" s="102"/>
      <c r="G7" s="102"/>
      <c r="H7" s="198"/>
      <c r="I7" s="198"/>
      <c r="J7" s="198"/>
      <c r="K7" s="198"/>
      <c r="L7" s="198"/>
      <c r="M7" s="102"/>
      <c r="N7" s="199"/>
    </row>
    <row r="8" spans="2:14" s="178" customFormat="1" ht="12.75" customHeight="1" x14ac:dyDescent="0.2">
      <c r="B8" s="312"/>
      <c r="C8" s="187"/>
      <c r="D8" s="721"/>
      <c r="E8" s="721"/>
      <c r="F8" s="723" t="s">
        <v>35</v>
      </c>
      <c r="G8" s="721"/>
      <c r="H8" s="722" t="str">
        <f>pers!H9</f>
        <v>2016/17</v>
      </c>
      <c r="I8" s="722" t="str">
        <f>pers!I9</f>
        <v>2017/18</v>
      </c>
      <c r="J8" s="722" t="str">
        <f>pers!J9</f>
        <v>2018/19</v>
      </c>
      <c r="K8" s="722" t="str">
        <f>pers!K9</f>
        <v>2019/20</v>
      </c>
      <c r="L8" s="722" t="str">
        <f>pers!L9</f>
        <v>2020/21</v>
      </c>
      <c r="M8" s="187"/>
      <c r="N8" s="313"/>
    </row>
    <row r="9" spans="2:14" s="178" customFormat="1" ht="12.75" customHeight="1" x14ac:dyDescent="0.2">
      <c r="B9" s="312"/>
      <c r="C9" s="187"/>
      <c r="D9" s="721"/>
      <c r="E9" s="721"/>
      <c r="F9" s="723" t="s">
        <v>39</v>
      </c>
      <c r="G9" s="721"/>
      <c r="H9" s="722">
        <f>geg!F17</f>
        <v>2015</v>
      </c>
      <c r="I9" s="722">
        <f>geg!G17</f>
        <v>2016</v>
      </c>
      <c r="J9" s="722">
        <f>geg!H17</f>
        <v>2017</v>
      </c>
      <c r="K9" s="722">
        <f>geg!I17</f>
        <v>2018</v>
      </c>
      <c r="L9" s="722">
        <f>geg!J17</f>
        <v>2019</v>
      </c>
      <c r="M9" s="187"/>
      <c r="N9" s="313"/>
    </row>
    <row r="10" spans="2:14" ht="12.75" customHeight="1" x14ac:dyDescent="0.2">
      <c r="B10" s="93"/>
      <c r="C10" s="94"/>
      <c r="D10" s="325"/>
      <c r="E10" s="94"/>
      <c r="F10" s="94"/>
      <c r="G10" s="94"/>
      <c r="H10" s="116"/>
      <c r="I10" s="116"/>
      <c r="J10" s="116"/>
      <c r="K10" s="116"/>
      <c r="L10" s="116"/>
      <c r="M10" s="94"/>
      <c r="N10" s="96"/>
    </row>
    <row r="11" spans="2:14" ht="12.75" customHeight="1" x14ac:dyDescent="0.2">
      <c r="B11" s="93"/>
      <c r="C11" s="128"/>
      <c r="D11" s="334"/>
      <c r="E11" s="129"/>
      <c r="F11" s="129"/>
      <c r="G11" s="129"/>
      <c r="H11" s="210"/>
      <c r="I11" s="210"/>
      <c r="J11" s="210"/>
      <c r="K11" s="210"/>
      <c r="L11" s="210"/>
      <c r="M11" s="211"/>
      <c r="N11" s="96"/>
    </row>
    <row r="12" spans="2:14" s="37" customFormat="1" ht="12.75" customHeight="1" x14ac:dyDescent="0.2">
      <c r="B12" s="118"/>
      <c r="C12" s="424"/>
      <c r="D12" s="712" t="s">
        <v>158</v>
      </c>
      <c r="E12" s="712"/>
      <c r="F12" s="785"/>
      <c r="G12" s="269"/>
      <c r="H12" s="425"/>
      <c r="I12" s="425"/>
      <c r="J12" s="425"/>
      <c r="K12" s="425"/>
      <c r="L12" s="425"/>
      <c r="M12" s="426"/>
      <c r="N12" s="100"/>
    </row>
    <row r="13" spans="2:14" ht="12.75" customHeight="1" x14ac:dyDescent="0.2">
      <c r="B13" s="93"/>
      <c r="C13" s="133"/>
      <c r="D13" s="785"/>
      <c r="E13" s="785"/>
      <c r="F13" s="748" t="s">
        <v>68</v>
      </c>
      <c r="G13" s="138"/>
      <c r="H13" s="146"/>
      <c r="I13" s="146"/>
      <c r="J13" s="214"/>
      <c r="K13" s="214"/>
      <c r="L13" s="214"/>
      <c r="M13" s="212"/>
      <c r="N13" s="96"/>
    </row>
    <row r="14" spans="2:14" ht="12.75" customHeight="1" x14ac:dyDescent="0.2">
      <c r="B14" s="93"/>
      <c r="C14" s="133"/>
      <c r="D14" s="524" t="s">
        <v>404</v>
      </c>
      <c r="E14" s="138"/>
      <c r="F14" s="215"/>
      <c r="G14" s="138"/>
      <c r="H14" s="227"/>
      <c r="I14" s="227"/>
      <c r="J14" s="227"/>
      <c r="K14" s="227"/>
      <c r="L14" s="227"/>
      <c r="M14" s="427"/>
      <c r="N14" s="96"/>
    </row>
    <row r="15" spans="2:14" ht="12.75" customHeight="1" x14ac:dyDescent="0.2">
      <c r="B15" s="93"/>
      <c r="C15" s="133"/>
      <c r="D15" s="263" t="s">
        <v>153</v>
      </c>
      <c r="E15" s="428"/>
      <c r="F15" s="298">
        <v>0</v>
      </c>
      <c r="G15" s="428"/>
      <c r="H15" s="852">
        <f>IF(geg!F24=0,0,tab!$D$86)</f>
        <v>12196.99</v>
      </c>
      <c r="I15" s="852">
        <f>IF(geg!G24=0,0,tab!$E$86)</f>
        <v>12196.99</v>
      </c>
      <c r="J15" s="852">
        <f>IF(geg!H24=0,0,tab!$E$86)</f>
        <v>12196.99</v>
      </c>
      <c r="K15" s="852">
        <f>IF(geg!I24=0,0,tab!$E$86)</f>
        <v>12196.99</v>
      </c>
      <c r="L15" s="852">
        <f>IF(geg!J24=0,0,tab!$E$86)</f>
        <v>12196.99</v>
      </c>
      <c r="M15" s="427"/>
      <c r="N15" s="96"/>
    </row>
    <row r="16" spans="2:14" ht="12.75" customHeight="1" x14ac:dyDescent="0.2">
      <c r="B16" s="93"/>
      <c r="C16" s="133"/>
      <c r="D16" s="263" t="s">
        <v>151</v>
      </c>
      <c r="E16" s="428"/>
      <c r="F16" s="298">
        <v>0</v>
      </c>
      <c r="G16" s="428"/>
      <c r="H16" s="852">
        <f>IF(geg!F24=0,0,geg!F24*tab!$D$87)</f>
        <v>104660.65000000001</v>
      </c>
      <c r="I16" s="852">
        <f>IF(geg!G24=0,0,geg!G24*tab!$E$87)</f>
        <v>104660.65000000001</v>
      </c>
      <c r="J16" s="852">
        <f>IF(geg!H24=0,0,geg!H24*tab!$E$87)</f>
        <v>104660.65000000001</v>
      </c>
      <c r="K16" s="852">
        <f>IF(geg!I24=0,0,geg!I24*tab!$E$87)</f>
        <v>104660.65000000001</v>
      </c>
      <c r="L16" s="852">
        <f>IF(geg!J24=0,0,geg!J24*tab!$E$87)</f>
        <v>104660.65000000001</v>
      </c>
      <c r="M16" s="427"/>
      <c r="N16" s="96"/>
    </row>
    <row r="17" spans="2:14" ht="12.75" customHeight="1" x14ac:dyDescent="0.2">
      <c r="B17" s="93"/>
      <c r="C17" s="133"/>
      <c r="D17" s="263" t="s">
        <v>218</v>
      </c>
      <c r="E17" s="428"/>
      <c r="F17" s="298">
        <v>0</v>
      </c>
      <c r="G17" s="428"/>
      <c r="H17" s="852">
        <f>IF(geg!F25=0,0,geg!F25*tab!$D$88)</f>
        <v>1538.19</v>
      </c>
      <c r="I17" s="852">
        <f>IF(geg!G25=0,0,geg!G25*tab!$E$88)</f>
        <v>1196.3699999999999</v>
      </c>
      <c r="J17" s="852">
        <f>IF(geg!H25=0,0,geg!H25*tab!$E$88)</f>
        <v>1196.3699999999999</v>
      </c>
      <c r="K17" s="852">
        <f>IF(geg!I25=0,0,geg!I25*tab!$E$88)</f>
        <v>1196.3699999999999</v>
      </c>
      <c r="L17" s="852">
        <f>IF(geg!J25=0,0,geg!J25*tab!$E$88)</f>
        <v>1196.3699999999999</v>
      </c>
      <c r="M17" s="427"/>
      <c r="N17" s="96"/>
    </row>
    <row r="18" spans="2:14" ht="12.75" customHeight="1" x14ac:dyDescent="0.2">
      <c r="B18" s="93"/>
      <c r="C18" s="133"/>
      <c r="D18" s="263"/>
      <c r="E18" s="428"/>
      <c r="F18" s="710"/>
      <c r="G18" s="428"/>
      <c r="H18" s="811">
        <f>SUM(H15:H17)</f>
        <v>118395.83000000002</v>
      </c>
      <c r="I18" s="811">
        <f>SUM(I15:I17)</f>
        <v>118054.01000000001</v>
      </c>
      <c r="J18" s="811">
        <f>SUM(J15:J17)</f>
        <v>118054.01000000001</v>
      </c>
      <c r="K18" s="811">
        <f>SUM(K15:K17)</f>
        <v>118054.01000000001</v>
      </c>
      <c r="L18" s="811">
        <f>SUM(L15:L17)</f>
        <v>118054.01000000001</v>
      </c>
      <c r="M18" s="427"/>
      <c r="N18" s="96"/>
    </row>
    <row r="19" spans="2:14" s="40" customFormat="1" ht="12.75" customHeight="1" x14ac:dyDescent="0.2">
      <c r="B19" s="203"/>
      <c r="C19" s="221"/>
      <c r="D19" s="553" t="s">
        <v>490</v>
      </c>
      <c r="E19" s="224"/>
      <c r="F19" s="710"/>
      <c r="G19" s="224"/>
      <c r="H19" s="430"/>
      <c r="I19" s="430"/>
      <c r="J19" s="430"/>
      <c r="K19" s="430"/>
      <c r="L19" s="430"/>
      <c r="M19" s="431"/>
      <c r="N19" s="204"/>
    </row>
    <row r="20" spans="2:14" ht="12.75" customHeight="1" x14ac:dyDescent="0.2">
      <c r="B20" s="93"/>
      <c r="C20" s="133"/>
      <c r="D20" s="623" t="s">
        <v>417</v>
      </c>
      <c r="E20" s="139"/>
      <c r="F20" s="298">
        <v>0</v>
      </c>
      <c r="G20" s="138"/>
      <c r="H20" s="852">
        <f>tab!D33+(tab!D32*geg!F24)</f>
        <v>19962.449999999997</v>
      </c>
      <c r="I20" s="852">
        <f>tab!$E$33+(tab!$E$32*geg!G24)</f>
        <v>19962.449999999997</v>
      </c>
      <c r="J20" s="849">
        <f>tab!$E$33+(tab!$E$32*geg!H24)</f>
        <v>19962.449999999997</v>
      </c>
      <c r="K20" s="922">
        <f>tab!$E$33+(tab!$E$32*geg!I24)</f>
        <v>19962.449999999997</v>
      </c>
      <c r="L20" s="922">
        <f>tab!$E$33+(tab!$E$32*geg!J24)</f>
        <v>19962.449999999997</v>
      </c>
      <c r="M20" s="427"/>
      <c r="N20" s="96"/>
    </row>
    <row r="21" spans="2:14" ht="12.75" customHeight="1" x14ac:dyDescent="0.2">
      <c r="B21" s="93"/>
      <c r="C21" s="133"/>
      <c r="D21" s="730"/>
      <c r="E21" s="139"/>
      <c r="F21" s="298">
        <v>0</v>
      </c>
      <c r="G21" s="138"/>
      <c r="H21" s="447">
        <v>0</v>
      </c>
      <c r="I21" s="447">
        <f t="shared" ref="I21" si="0">H21</f>
        <v>0</v>
      </c>
      <c r="J21" s="447">
        <f t="shared" ref="J21" si="1">I21</f>
        <v>0</v>
      </c>
      <c r="K21" s="447">
        <f t="shared" ref="K21" si="2">J21</f>
        <v>0</v>
      </c>
      <c r="L21" s="447">
        <f t="shared" ref="L21" si="3">K21</f>
        <v>0</v>
      </c>
      <c r="M21" s="427"/>
      <c r="N21" s="96"/>
    </row>
    <row r="22" spans="2:14" ht="12.75" customHeight="1" x14ac:dyDescent="0.2">
      <c r="B22" s="93"/>
      <c r="C22" s="133"/>
      <c r="D22" s="730"/>
      <c r="E22" s="138"/>
      <c r="F22" s="298">
        <v>0</v>
      </c>
      <c r="G22" s="138"/>
      <c r="H22" s="447">
        <v>0</v>
      </c>
      <c r="I22" s="447">
        <f t="shared" ref="I22:L23" si="4">H22</f>
        <v>0</v>
      </c>
      <c r="J22" s="447">
        <f t="shared" si="4"/>
        <v>0</v>
      </c>
      <c r="K22" s="447">
        <f t="shared" si="4"/>
        <v>0</v>
      </c>
      <c r="L22" s="447">
        <f t="shared" si="4"/>
        <v>0</v>
      </c>
      <c r="M22" s="427"/>
      <c r="N22" s="96"/>
    </row>
    <row r="23" spans="2:14" ht="12.75" customHeight="1" x14ac:dyDescent="0.2">
      <c r="B23" s="93"/>
      <c r="C23" s="133"/>
      <c r="D23" s="730"/>
      <c r="E23" s="138"/>
      <c r="F23" s="298">
        <v>0</v>
      </c>
      <c r="G23" s="138"/>
      <c r="H23" s="447">
        <v>0</v>
      </c>
      <c r="I23" s="447">
        <f t="shared" si="4"/>
        <v>0</v>
      </c>
      <c r="J23" s="447">
        <f t="shared" si="4"/>
        <v>0</v>
      </c>
      <c r="K23" s="447">
        <f t="shared" si="4"/>
        <v>0</v>
      </c>
      <c r="L23" s="447">
        <f t="shared" si="4"/>
        <v>0</v>
      </c>
      <c r="M23" s="427"/>
      <c r="N23" s="96"/>
    </row>
    <row r="24" spans="2:14" ht="12.75" customHeight="1" x14ac:dyDescent="0.2">
      <c r="B24" s="93"/>
      <c r="C24" s="133"/>
      <c r="D24" s="264"/>
      <c r="E24" s="138"/>
      <c r="F24" s="138"/>
      <c r="G24" s="138"/>
      <c r="H24" s="810">
        <f>SUM(H20:H23)</f>
        <v>19962.449999999997</v>
      </c>
      <c r="I24" s="810">
        <f>SUM(I20:I23)</f>
        <v>19962.449999999997</v>
      </c>
      <c r="J24" s="810">
        <f>SUM(J20:J23)</f>
        <v>19962.449999999997</v>
      </c>
      <c r="K24" s="810">
        <f>SUM(K20:K23)</f>
        <v>19962.449999999997</v>
      </c>
      <c r="L24" s="810">
        <f>SUM(L20:L23)</f>
        <v>19962.449999999997</v>
      </c>
      <c r="M24" s="427"/>
      <c r="N24" s="96"/>
    </row>
    <row r="25" spans="2:14" s="40" customFormat="1" ht="12.75" customHeight="1" x14ac:dyDescent="0.2">
      <c r="B25" s="203"/>
      <c r="C25" s="221"/>
      <c r="D25" s="524" t="s">
        <v>289</v>
      </c>
      <c r="E25" s="222"/>
      <c r="F25" s="222"/>
      <c r="G25" s="222"/>
      <c r="H25" s="222"/>
      <c r="I25" s="222"/>
      <c r="J25" s="222"/>
      <c r="K25" s="222"/>
      <c r="L25" s="222"/>
      <c r="M25" s="431"/>
      <c r="N25" s="204"/>
    </row>
    <row r="26" spans="2:14" s="40" customFormat="1" ht="12.75" customHeight="1" x14ac:dyDescent="0.2">
      <c r="B26" s="203"/>
      <c r="C26" s="221"/>
      <c r="D26" s="524" t="s">
        <v>20</v>
      </c>
      <c r="E26" s="222"/>
      <c r="F26" s="222"/>
      <c r="G26" s="222"/>
      <c r="H26" s="432"/>
      <c r="I26" s="433"/>
      <c r="J26" s="432"/>
      <c r="K26" s="432"/>
      <c r="L26" s="432"/>
      <c r="M26" s="431"/>
      <c r="N26" s="204"/>
    </row>
    <row r="27" spans="2:14" ht="12.75" customHeight="1" x14ac:dyDescent="0.2">
      <c r="B27" s="93"/>
      <c r="C27" s="133"/>
      <c r="D27" s="263" t="s">
        <v>293</v>
      </c>
      <c r="E27" s="233"/>
      <c r="F27" s="138"/>
      <c r="G27" s="138"/>
      <c r="H27" s="804">
        <f>$F$15*H15+$F$16*H16+$F$17*H17+$F$20*H20+$F$21*H21+$F$22*H22+$F$23*H23</f>
        <v>0</v>
      </c>
      <c r="I27" s="804">
        <f>$F$15*I15+$F$16*I16+$F$17*I17+$F$20*I20+$F$21*I21+$F$22*I22+$F$23*I23</f>
        <v>0</v>
      </c>
      <c r="J27" s="804">
        <f>$F$15*J15+$F$16*J16+$F$17*J17+$F$20*J20+$F$21*J21+$F$22*J22+$F$23*J23</f>
        <v>0</v>
      </c>
      <c r="K27" s="804">
        <f>$F$15*K15+$F$16*K16+$F$17*K17+$F$20*K20+$F$21*K21+$F$22*K22+$F$23*K23</f>
        <v>0</v>
      </c>
      <c r="L27" s="804">
        <f>$F$15*L15+$F$16*L16+$F$17*L17+$F$20*L20+$F$21*L21+$F$22*L22+$F$23*L23</f>
        <v>0</v>
      </c>
      <c r="M27" s="427"/>
      <c r="N27" s="96"/>
    </row>
    <row r="28" spans="2:14" ht="12.75" customHeight="1" x14ac:dyDescent="0.2">
      <c r="B28" s="93"/>
      <c r="C28" s="133"/>
      <c r="D28" s="730"/>
      <c r="E28" s="234"/>
      <c r="F28" s="235"/>
      <c r="G28" s="138"/>
      <c r="H28" s="447">
        <v>0</v>
      </c>
      <c r="I28" s="447">
        <f t="shared" ref="I28:L30" si="5">H28</f>
        <v>0</v>
      </c>
      <c r="J28" s="447">
        <f t="shared" si="5"/>
        <v>0</v>
      </c>
      <c r="K28" s="447">
        <f t="shared" si="5"/>
        <v>0</v>
      </c>
      <c r="L28" s="447">
        <f t="shared" si="5"/>
        <v>0</v>
      </c>
      <c r="M28" s="427"/>
      <c r="N28" s="96"/>
    </row>
    <row r="29" spans="2:14" ht="12.75" customHeight="1" x14ac:dyDescent="0.2">
      <c r="B29" s="93"/>
      <c r="C29" s="133"/>
      <c r="D29" s="730"/>
      <c r="E29" s="234"/>
      <c r="F29" s="235"/>
      <c r="G29" s="138"/>
      <c r="H29" s="447">
        <v>0</v>
      </c>
      <c r="I29" s="447">
        <f t="shared" si="5"/>
        <v>0</v>
      </c>
      <c r="J29" s="447">
        <f t="shared" si="5"/>
        <v>0</v>
      </c>
      <c r="K29" s="447">
        <f t="shared" si="5"/>
        <v>0</v>
      </c>
      <c r="L29" s="447">
        <f t="shared" si="5"/>
        <v>0</v>
      </c>
      <c r="M29" s="427"/>
      <c r="N29" s="96"/>
    </row>
    <row r="30" spans="2:14" ht="12.75" customHeight="1" x14ac:dyDescent="0.2">
      <c r="B30" s="93"/>
      <c r="C30" s="133"/>
      <c r="D30" s="730"/>
      <c r="E30" s="234"/>
      <c r="F30" s="235"/>
      <c r="G30" s="138"/>
      <c r="H30" s="447">
        <v>0</v>
      </c>
      <c r="I30" s="447">
        <f t="shared" si="5"/>
        <v>0</v>
      </c>
      <c r="J30" s="447">
        <f t="shared" si="5"/>
        <v>0</v>
      </c>
      <c r="K30" s="447">
        <f t="shared" si="5"/>
        <v>0</v>
      </c>
      <c r="L30" s="447">
        <f t="shared" si="5"/>
        <v>0</v>
      </c>
      <c r="M30" s="427"/>
      <c r="N30" s="96"/>
    </row>
    <row r="31" spans="2:14" s="46" customFormat="1" ht="12.75" customHeight="1" x14ac:dyDescent="0.2">
      <c r="B31" s="205"/>
      <c r="C31" s="236"/>
      <c r="D31" s="731"/>
      <c r="E31" s="237"/>
      <c r="F31" s="238"/>
      <c r="G31" s="139"/>
      <c r="H31" s="809">
        <f>SUM(H27:H30)</f>
        <v>0</v>
      </c>
      <c r="I31" s="809">
        <f>SUM(I27:I30)</f>
        <v>0</v>
      </c>
      <c r="J31" s="809">
        <f>SUM(J27:J30)</f>
        <v>0</v>
      </c>
      <c r="K31" s="809">
        <f>SUM(K27:K30)</f>
        <v>0</v>
      </c>
      <c r="L31" s="809">
        <f>SUM(L27:L30)</f>
        <v>0</v>
      </c>
      <c r="M31" s="435"/>
      <c r="N31" s="206"/>
    </row>
    <row r="32" spans="2:14" ht="12.75" customHeight="1" x14ac:dyDescent="0.2">
      <c r="B32" s="93"/>
      <c r="C32" s="133"/>
      <c r="D32" s="524" t="s">
        <v>21</v>
      </c>
      <c r="E32" s="234"/>
      <c r="F32" s="235"/>
      <c r="G32" s="138"/>
      <c r="H32" s="429"/>
      <c r="I32" s="429"/>
      <c r="J32" s="429"/>
      <c r="K32" s="429"/>
      <c r="L32" s="429"/>
      <c r="M32" s="427"/>
      <c r="N32" s="96"/>
    </row>
    <row r="33" spans="2:14" ht="12.75" customHeight="1" x14ac:dyDescent="0.2">
      <c r="B33" s="93"/>
      <c r="C33" s="133"/>
      <c r="D33" s="730"/>
      <c r="E33" s="241"/>
      <c r="F33" s="242"/>
      <c r="G33" s="138"/>
      <c r="H33" s="447">
        <v>0</v>
      </c>
      <c r="I33" s="447">
        <f t="shared" ref="I33:L35" si="6">H33</f>
        <v>0</v>
      </c>
      <c r="J33" s="447">
        <f t="shared" si="6"/>
        <v>0</v>
      </c>
      <c r="K33" s="447">
        <f t="shared" si="6"/>
        <v>0</v>
      </c>
      <c r="L33" s="447">
        <f t="shared" si="6"/>
        <v>0</v>
      </c>
      <c r="M33" s="427"/>
      <c r="N33" s="96"/>
    </row>
    <row r="34" spans="2:14" ht="12.75" customHeight="1" x14ac:dyDescent="0.2">
      <c r="B34" s="93"/>
      <c r="C34" s="133"/>
      <c r="D34" s="730"/>
      <c r="E34" s="234"/>
      <c r="F34" s="235"/>
      <c r="G34" s="138"/>
      <c r="H34" s="447">
        <v>0</v>
      </c>
      <c r="I34" s="447">
        <f t="shared" si="6"/>
        <v>0</v>
      </c>
      <c r="J34" s="447">
        <f t="shared" si="6"/>
        <v>0</v>
      </c>
      <c r="K34" s="447">
        <f t="shared" si="6"/>
        <v>0</v>
      </c>
      <c r="L34" s="447">
        <f t="shared" si="6"/>
        <v>0</v>
      </c>
      <c r="M34" s="427"/>
      <c r="N34" s="96"/>
    </row>
    <row r="35" spans="2:14" ht="12.75" customHeight="1" x14ac:dyDescent="0.2">
      <c r="B35" s="93"/>
      <c r="C35" s="133"/>
      <c r="D35" s="730"/>
      <c r="E35" s="241"/>
      <c r="F35" s="242"/>
      <c r="G35" s="138"/>
      <c r="H35" s="447">
        <v>0</v>
      </c>
      <c r="I35" s="447">
        <f t="shared" si="6"/>
        <v>0</v>
      </c>
      <c r="J35" s="447">
        <f t="shared" si="6"/>
        <v>0</v>
      </c>
      <c r="K35" s="447">
        <f t="shared" si="6"/>
        <v>0</v>
      </c>
      <c r="L35" s="447">
        <f t="shared" si="6"/>
        <v>0</v>
      </c>
      <c r="M35" s="427"/>
      <c r="N35" s="96"/>
    </row>
    <row r="36" spans="2:14" s="46" customFormat="1" ht="12.75" customHeight="1" x14ac:dyDescent="0.2">
      <c r="B36" s="205"/>
      <c r="C36" s="236"/>
      <c r="D36" s="732"/>
      <c r="E36" s="243"/>
      <c r="F36" s="244"/>
      <c r="G36" s="139"/>
      <c r="H36" s="809">
        <f>SUM(H33:H35)</f>
        <v>0</v>
      </c>
      <c r="I36" s="809">
        <f>SUM(I33:I35)</f>
        <v>0</v>
      </c>
      <c r="J36" s="809">
        <f>SUM(J33:J35)</f>
        <v>0</v>
      </c>
      <c r="K36" s="809">
        <f>SUM(K33:K35)</f>
        <v>0</v>
      </c>
      <c r="L36" s="809">
        <f>SUM(L33:L35)</f>
        <v>0</v>
      </c>
      <c r="M36" s="435"/>
      <c r="N36" s="206"/>
    </row>
    <row r="37" spans="2:14" ht="12.75" customHeight="1" x14ac:dyDescent="0.2">
      <c r="B37" s="93"/>
      <c r="C37" s="133"/>
      <c r="D37" s="264"/>
      <c r="E37" s="138"/>
      <c r="F37" s="138"/>
      <c r="G37" s="138"/>
      <c r="H37" s="140"/>
      <c r="I37" s="436"/>
      <c r="J37" s="159"/>
      <c r="K37" s="159"/>
      <c r="L37" s="159"/>
      <c r="M37" s="427"/>
      <c r="N37" s="96"/>
    </row>
    <row r="38" spans="2:14" s="46" customFormat="1" ht="12.75" customHeight="1" x14ac:dyDescent="0.2">
      <c r="B38" s="205"/>
      <c r="C38" s="236"/>
      <c r="D38" s="524" t="s">
        <v>22</v>
      </c>
      <c r="E38" s="139"/>
      <c r="F38" s="139"/>
      <c r="G38" s="139"/>
      <c r="H38" s="808">
        <f>H31-H36</f>
        <v>0</v>
      </c>
      <c r="I38" s="808">
        <f>I31-I36</f>
        <v>0</v>
      </c>
      <c r="J38" s="808">
        <f>J31-J36</f>
        <v>0</v>
      </c>
      <c r="K38" s="808">
        <f>K31-K36</f>
        <v>0</v>
      </c>
      <c r="L38" s="808">
        <f>L31-L36</f>
        <v>0</v>
      </c>
      <c r="M38" s="431"/>
      <c r="N38" s="206"/>
    </row>
    <row r="39" spans="2:14" ht="12.75" customHeight="1" x14ac:dyDescent="0.2">
      <c r="B39" s="93"/>
      <c r="C39" s="133"/>
      <c r="D39" s="264"/>
      <c r="E39" s="138"/>
      <c r="F39" s="138"/>
      <c r="G39" s="138"/>
      <c r="H39" s="140"/>
      <c r="I39" s="436"/>
      <c r="J39" s="159"/>
      <c r="K39" s="159"/>
      <c r="L39" s="159"/>
      <c r="M39" s="427"/>
      <c r="N39" s="96"/>
    </row>
    <row r="40" spans="2:14" ht="12.75" hidden="1" customHeight="1" x14ac:dyDescent="0.2">
      <c r="B40" s="93"/>
      <c r="C40" s="133"/>
      <c r="D40" s="264"/>
      <c r="E40" s="138"/>
      <c r="F40" s="138"/>
      <c r="G40" s="138"/>
      <c r="H40" s="140"/>
      <c r="I40" s="436"/>
      <c r="J40" s="159"/>
      <c r="K40" s="159"/>
      <c r="L40" s="159"/>
      <c r="M40" s="427"/>
      <c r="N40" s="96"/>
    </row>
    <row r="41" spans="2:14" ht="12.75" hidden="1" customHeight="1" x14ac:dyDescent="0.2">
      <c r="B41" s="93"/>
      <c r="C41" s="133"/>
      <c r="D41" s="528" t="s">
        <v>61</v>
      </c>
      <c r="E41" s="134"/>
      <c r="F41" s="138"/>
      <c r="G41" s="138"/>
      <c r="H41" s="753">
        <f>H18+H24-H38</f>
        <v>138358.28000000003</v>
      </c>
      <c r="I41" s="753">
        <f>I18+I24-I38</f>
        <v>138016.46000000002</v>
      </c>
      <c r="J41" s="753">
        <f>J18+J24-J38</f>
        <v>138016.46000000002</v>
      </c>
      <c r="K41" s="753">
        <f>K18+K24-K38</f>
        <v>138016.46000000002</v>
      </c>
      <c r="L41" s="753">
        <f>L18+L24-L38</f>
        <v>138016.46000000002</v>
      </c>
      <c r="M41" s="427"/>
      <c r="N41" s="96"/>
    </row>
    <row r="42" spans="2:14" ht="12.75" hidden="1" customHeight="1" x14ac:dyDescent="0.2">
      <c r="B42" s="93"/>
      <c r="C42" s="133"/>
      <c r="D42" s="264"/>
      <c r="E42" s="138"/>
      <c r="F42" s="138"/>
      <c r="G42" s="138"/>
      <c r="H42" s="429"/>
      <c r="I42" s="429"/>
      <c r="J42" s="257"/>
      <c r="K42" s="257"/>
      <c r="L42" s="257"/>
      <c r="M42" s="427"/>
      <c r="N42" s="96"/>
    </row>
    <row r="43" spans="2:14" ht="12.75" hidden="1" customHeight="1" x14ac:dyDescent="0.2">
      <c r="B43" s="93"/>
      <c r="C43" s="104"/>
      <c r="D43" s="332"/>
      <c r="E43" s="113"/>
      <c r="F43" s="104"/>
      <c r="G43" s="104"/>
      <c r="H43" s="423"/>
      <c r="I43" s="423"/>
      <c r="J43" s="423"/>
      <c r="K43" s="423"/>
      <c r="L43" s="423"/>
      <c r="M43" s="192"/>
      <c r="N43" s="96"/>
    </row>
    <row r="44" spans="2:14" ht="12.75" hidden="1" customHeight="1" x14ac:dyDescent="0.2">
      <c r="B44" s="93"/>
      <c r="C44" s="133"/>
      <c r="D44" s="264"/>
      <c r="E44" s="138"/>
      <c r="F44" s="138"/>
      <c r="G44" s="138"/>
      <c r="H44" s="429"/>
      <c r="I44" s="429"/>
      <c r="J44" s="257"/>
      <c r="K44" s="257"/>
      <c r="L44" s="257"/>
      <c r="M44" s="427"/>
      <c r="N44" s="96"/>
    </row>
    <row r="45" spans="2:14" s="37" customFormat="1" ht="12.75" hidden="1" customHeight="1" x14ac:dyDescent="0.2">
      <c r="B45" s="118"/>
      <c r="C45" s="424"/>
      <c r="D45" s="528" t="s">
        <v>290</v>
      </c>
      <c r="E45" s="268"/>
      <c r="F45" s="268"/>
      <c r="G45" s="268"/>
      <c r="H45" s="437"/>
      <c r="I45" s="437"/>
      <c r="J45" s="437"/>
      <c r="K45" s="437"/>
      <c r="L45" s="437"/>
      <c r="M45" s="438"/>
      <c r="N45" s="100"/>
    </row>
    <row r="46" spans="2:14" ht="12.75" hidden="1" customHeight="1" x14ac:dyDescent="0.2">
      <c r="B46" s="93"/>
      <c r="C46" s="133"/>
      <c r="D46" s="528"/>
      <c r="E46" s="134"/>
      <c r="F46" s="134"/>
      <c r="G46" s="134"/>
      <c r="H46" s="434"/>
      <c r="I46" s="434"/>
      <c r="J46" s="434"/>
      <c r="K46" s="434"/>
      <c r="L46" s="434"/>
      <c r="M46" s="427"/>
      <c r="N46" s="96"/>
    </row>
    <row r="47" spans="2:14" ht="12.75" hidden="1" customHeight="1" x14ac:dyDescent="0.2">
      <c r="B47" s="93"/>
      <c r="C47" s="133"/>
      <c r="D47" s="730"/>
      <c r="E47" s="138"/>
      <c r="F47" s="138"/>
      <c r="G47" s="138"/>
      <c r="H47" s="447">
        <v>0</v>
      </c>
      <c r="I47" s="447">
        <f t="shared" ref="I47:K49" si="7">H47</f>
        <v>0</v>
      </c>
      <c r="J47" s="447">
        <f t="shared" si="7"/>
        <v>0</v>
      </c>
      <c r="K47" s="447">
        <f t="shared" si="7"/>
        <v>0</v>
      </c>
      <c r="L47" s="447">
        <f>K47</f>
        <v>0</v>
      </c>
      <c r="M47" s="427"/>
      <c r="N47" s="96"/>
    </row>
    <row r="48" spans="2:14" ht="12.75" hidden="1" customHeight="1" x14ac:dyDescent="0.2">
      <c r="B48" s="93"/>
      <c r="C48" s="133"/>
      <c r="D48" s="730"/>
      <c r="E48" s="138"/>
      <c r="F48" s="138"/>
      <c r="G48" s="138"/>
      <c r="H48" s="447">
        <v>0</v>
      </c>
      <c r="I48" s="447">
        <f t="shared" si="7"/>
        <v>0</v>
      </c>
      <c r="J48" s="447">
        <f t="shared" si="7"/>
        <v>0</v>
      </c>
      <c r="K48" s="447">
        <f t="shared" si="7"/>
        <v>0</v>
      </c>
      <c r="L48" s="447">
        <f>K48</f>
        <v>0</v>
      </c>
      <c r="M48" s="427"/>
      <c r="N48" s="96"/>
    </row>
    <row r="49" spans="2:14" ht="12.75" hidden="1" customHeight="1" x14ac:dyDescent="0.2">
      <c r="B49" s="93"/>
      <c r="C49" s="133"/>
      <c r="D49" s="730"/>
      <c r="E49" s="138"/>
      <c r="F49" s="138"/>
      <c r="G49" s="138"/>
      <c r="H49" s="447">
        <v>0</v>
      </c>
      <c r="I49" s="447">
        <f t="shared" si="7"/>
        <v>0</v>
      </c>
      <c r="J49" s="447">
        <f t="shared" si="7"/>
        <v>0</v>
      </c>
      <c r="K49" s="447">
        <f t="shared" si="7"/>
        <v>0</v>
      </c>
      <c r="L49" s="447">
        <f>K49</f>
        <v>0</v>
      </c>
      <c r="M49" s="427"/>
      <c r="N49" s="96"/>
    </row>
    <row r="50" spans="2:14" ht="12.75" hidden="1" customHeight="1" x14ac:dyDescent="0.2">
      <c r="B50" s="93"/>
      <c r="C50" s="133"/>
      <c r="D50" s="600"/>
      <c r="E50" s="233"/>
      <c r="F50" s="138"/>
      <c r="G50" s="138"/>
      <c r="H50" s="430"/>
      <c r="I50" s="430"/>
      <c r="J50" s="430"/>
      <c r="K50" s="430"/>
      <c r="L50" s="430"/>
      <c r="M50" s="427"/>
      <c r="N50" s="96"/>
    </row>
    <row r="51" spans="2:14" ht="12.75" hidden="1" customHeight="1" x14ac:dyDescent="0.2">
      <c r="B51" s="112"/>
      <c r="C51" s="255"/>
      <c r="D51" s="528" t="s">
        <v>61</v>
      </c>
      <c r="E51" s="134"/>
      <c r="F51" s="134"/>
      <c r="G51" s="134"/>
      <c r="H51" s="274">
        <f>SUM(H47:H49)</f>
        <v>0</v>
      </c>
      <c r="I51" s="274">
        <f>SUM(I47:I49)</f>
        <v>0</v>
      </c>
      <c r="J51" s="274">
        <f>SUM(J47:J49)</f>
        <v>0</v>
      </c>
      <c r="K51" s="274">
        <f>SUM(K47:K49)</f>
        <v>0</v>
      </c>
      <c r="L51" s="274">
        <f>SUM(L47:L49)</f>
        <v>0</v>
      </c>
      <c r="M51" s="427"/>
      <c r="N51" s="201"/>
    </row>
    <row r="52" spans="2:14" ht="12.75" hidden="1" customHeight="1" x14ac:dyDescent="0.2">
      <c r="B52" s="93"/>
      <c r="C52" s="133"/>
      <c r="D52" s="528"/>
      <c r="E52" s="134"/>
      <c r="F52" s="134"/>
      <c r="G52" s="134"/>
      <c r="H52" s="257"/>
      <c r="I52" s="257"/>
      <c r="J52" s="257"/>
      <c r="K52" s="257"/>
      <c r="L52" s="257"/>
      <c r="M52" s="427"/>
      <c r="N52" s="96"/>
    </row>
    <row r="53" spans="2:14" ht="12.75" hidden="1" customHeight="1" x14ac:dyDescent="0.2">
      <c r="B53" s="93"/>
      <c r="C53" s="104"/>
      <c r="D53" s="332"/>
      <c r="E53" s="113"/>
      <c r="F53" s="104"/>
      <c r="G53" s="104"/>
      <c r="H53" s="423"/>
      <c r="I53" s="423"/>
      <c r="J53" s="423"/>
      <c r="K53" s="423"/>
      <c r="L53" s="423"/>
      <c r="M53" s="192"/>
      <c r="N53" s="96"/>
    </row>
    <row r="54" spans="2:14" ht="12.75" hidden="1" customHeight="1" x14ac:dyDescent="0.2">
      <c r="B54" s="93"/>
      <c r="C54" s="133"/>
      <c r="D54" s="528"/>
      <c r="E54" s="134"/>
      <c r="F54" s="134"/>
      <c r="G54" s="134"/>
      <c r="H54" s="257"/>
      <c r="I54" s="257"/>
      <c r="J54" s="257"/>
      <c r="K54" s="257"/>
      <c r="L54" s="257"/>
      <c r="M54" s="427"/>
      <c r="N54" s="96"/>
    </row>
    <row r="55" spans="2:14" ht="12.75" hidden="1" customHeight="1" x14ac:dyDescent="0.2">
      <c r="B55" s="93"/>
      <c r="C55" s="133"/>
      <c r="D55" s="528" t="s">
        <v>159</v>
      </c>
      <c r="E55" s="134"/>
      <c r="F55" s="134"/>
      <c r="G55" s="134"/>
      <c r="H55" s="434"/>
      <c r="I55" s="434"/>
      <c r="J55" s="434"/>
      <c r="K55" s="434"/>
      <c r="L55" s="434"/>
      <c r="M55" s="427"/>
      <c r="N55" s="96"/>
    </row>
    <row r="56" spans="2:14" ht="12.75" hidden="1" customHeight="1" x14ac:dyDescent="0.2">
      <c r="B56" s="93"/>
      <c r="C56" s="133"/>
      <c r="D56" s="528"/>
      <c r="E56" s="134"/>
      <c r="F56" s="134"/>
      <c r="G56" s="134"/>
      <c r="H56" s="434"/>
      <c r="I56" s="434"/>
      <c r="J56" s="434"/>
      <c r="K56" s="434"/>
      <c r="L56" s="434"/>
      <c r="M56" s="427"/>
      <c r="N56" s="96"/>
    </row>
    <row r="57" spans="2:14" s="40" customFormat="1" ht="12.75" hidden="1" customHeight="1" x14ac:dyDescent="0.2">
      <c r="B57" s="93"/>
      <c r="C57" s="133"/>
      <c r="D57" s="264" t="s">
        <v>24</v>
      </c>
      <c r="E57" s="138"/>
      <c r="F57" s="138"/>
      <c r="G57" s="138"/>
      <c r="H57" s="447">
        <v>0</v>
      </c>
      <c r="I57" s="447">
        <f t="shared" ref="I57:L59" si="8">H57</f>
        <v>0</v>
      </c>
      <c r="J57" s="447">
        <f t="shared" si="8"/>
        <v>0</v>
      </c>
      <c r="K57" s="447">
        <f t="shared" si="8"/>
        <v>0</v>
      </c>
      <c r="L57" s="447">
        <f t="shared" si="8"/>
        <v>0</v>
      </c>
      <c r="M57" s="427"/>
      <c r="N57" s="96"/>
    </row>
    <row r="58" spans="2:14" s="40" customFormat="1" ht="12.75" hidden="1" customHeight="1" x14ac:dyDescent="0.2">
      <c r="B58" s="93"/>
      <c r="C58" s="133"/>
      <c r="D58" s="264" t="s">
        <v>329</v>
      </c>
      <c r="E58" s="138"/>
      <c r="F58" s="138"/>
      <c r="G58" s="138"/>
      <c r="H58" s="447">
        <v>0</v>
      </c>
      <c r="I58" s="447">
        <f t="shared" si="8"/>
        <v>0</v>
      </c>
      <c r="J58" s="447">
        <f t="shared" si="8"/>
        <v>0</v>
      </c>
      <c r="K58" s="447">
        <f t="shared" si="8"/>
        <v>0</v>
      </c>
      <c r="L58" s="447">
        <f t="shared" si="8"/>
        <v>0</v>
      </c>
      <c r="M58" s="427"/>
      <c r="N58" s="96"/>
    </row>
    <row r="59" spans="2:14" s="40" customFormat="1" ht="12.75" hidden="1" customHeight="1" x14ac:dyDescent="0.2">
      <c r="B59" s="93"/>
      <c r="C59" s="133"/>
      <c r="D59" s="264" t="s">
        <v>186</v>
      </c>
      <c r="E59" s="138"/>
      <c r="F59" s="138"/>
      <c r="G59" s="138"/>
      <c r="H59" s="447">
        <v>0</v>
      </c>
      <c r="I59" s="447">
        <f t="shared" si="8"/>
        <v>0</v>
      </c>
      <c r="J59" s="447">
        <f t="shared" si="8"/>
        <v>0</v>
      </c>
      <c r="K59" s="447">
        <f t="shared" si="8"/>
        <v>0</v>
      </c>
      <c r="L59" s="447">
        <f t="shared" si="8"/>
        <v>0</v>
      </c>
      <c r="M59" s="427"/>
      <c r="N59" s="96"/>
    </row>
    <row r="60" spans="2:14" s="40" customFormat="1" ht="12.75" hidden="1" customHeight="1" x14ac:dyDescent="0.2">
      <c r="B60" s="93"/>
      <c r="C60" s="133"/>
      <c r="D60" s="730"/>
      <c r="E60" s="138"/>
      <c r="F60" s="138"/>
      <c r="G60" s="138"/>
      <c r="H60" s="447">
        <v>0</v>
      </c>
      <c r="I60" s="447">
        <f t="shared" ref="I60:L61" si="9">H60</f>
        <v>0</v>
      </c>
      <c r="J60" s="447">
        <f t="shared" si="9"/>
        <v>0</v>
      </c>
      <c r="K60" s="447">
        <f t="shared" si="9"/>
        <v>0</v>
      </c>
      <c r="L60" s="447">
        <f t="shared" si="9"/>
        <v>0</v>
      </c>
      <c r="M60" s="427"/>
      <c r="N60" s="96"/>
    </row>
    <row r="61" spans="2:14" s="40" customFormat="1" ht="12.75" hidden="1" customHeight="1" x14ac:dyDescent="0.2">
      <c r="B61" s="93"/>
      <c r="C61" s="133"/>
      <c r="D61" s="730"/>
      <c r="E61" s="138"/>
      <c r="F61" s="138"/>
      <c r="G61" s="138"/>
      <c r="H61" s="447">
        <v>0</v>
      </c>
      <c r="I61" s="447">
        <f t="shared" si="9"/>
        <v>0</v>
      </c>
      <c r="J61" s="447">
        <f t="shared" si="9"/>
        <v>0</v>
      </c>
      <c r="K61" s="447">
        <f t="shared" si="9"/>
        <v>0</v>
      </c>
      <c r="L61" s="447">
        <f t="shared" si="9"/>
        <v>0</v>
      </c>
      <c r="M61" s="427"/>
      <c r="N61" s="96"/>
    </row>
    <row r="62" spans="2:14" ht="12.75" hidden="1" customHeight="1" x14ac:dyDescent="0.2">
      <c r="B62" s="93"/>
      <c r="C62" s="133"/>
      <c r="D62" s="600"/>
      <c r="E62" s="233"/>
      <c r="F62" s="138"/>
      <c r="G62" s="138"/>
      <c r="H62" s="430"/>
      <c r="I62" s="430"/>
      <c r="J62" s="430"/>
      <c r="K62" s="430"/>
      <c r="L62" s="430"/>
      <c r="M62" s="427"/>
      <c r="N62" s="96"/>
    </row>
    <row r="63" spans="2:14" ht="12.75" hidden="1" customHeight="1" x14ac:dyDescent="0.2">
      <c r="B63" s="112"/>
      <c r="C63" s="255"/>
      <c r="D63" s="528" t="s">
        <v>61</v>
      </c>
      <c r="E63" s="134"/>
      <c r="F63" s="134"/>
      <c r="G63" s="134"/>
      <c r="H63" s="274">
        <f>SUM(H57:H61)</f>
        <v>0</v>
      </c>
      <c r="I63" s="274">
        <f>SUM(I57:I61)</f>
        <v>0</v>
      </c>
      <c r="J63" s="274">
        <f>SUM(J57:J61)</f>
        <v>0</v>
      </c>
      <c r="K63" s="274">
        <f>SUM(K57:K61)</f>
        <v>0</v>
      </c>
      <c r="L63" s="274">
        <f>SUM(L57:L61)</f>
        <v>0</v>
      </c>
      <c r="M63" s="427"/>
      <c r="N63" s="201"/>
    </row>
    <row r="64" spans="2:14" ht="12.75" hidden="1" customHeight="1" x14ac:dyDescent="0.2">
      <c r="B64" s="93"/>
      <c r="C64" s="133"/>
      <c r="D64" s="264"/>
      <c r="E64" s="138"/>
      <c r="F64" s="138"/>
      <c r="G64" s="138"/>
      <c r="H64" s="140"/>
      <c r="I64" s="436"/>
      <c r="J64" s="159"/>
      <c r="K64" s="159"/>
      <c r="L64" s="159"/>
      <c r="M64" s="427"/>
      <c r="N64" s="96"/>
    </row>
    <row r="65" spans="2:14" ht="12.75" hidden="1" customHeight="1" x14ac:dyDescent="0.2">
      <c r="B65" s="93"/>
      <c r="C65" s="104"/>
      <c r="D65" s="332"/>
      <c r="E65" s="113"/>
      <c r="F65" s="104"/>
      <c r="G65" s="104"/>
      <c r="H65" s="423"/>
      <c r="I65" s="423"/>
      <c r="J65" s="423"/>
      <c r="K65" s="423"/>
      <c r="L65" s="423"/>
      <c r="M65" s="192"/>
      <c r="N65" s="96"/>
    </row>
    <row r="66" spans="2:14" ht="12.75" customHeight="1" x14ac:dyDescent="0.2">
      <c r="B66" s="93"/>
      <c r="C66" s="133"/>
      <c r="D66" s="264"/>
      <c r="E66" s="138"/>
      <c r="F66" s="138"/>
      <c r="G66" s="138"/>
      <c r="H66" s="140"/>
      <c r="I66" s="436"/>
      <c r="J66" s="159"/>
      <c r="K66" s="159"/>
      <c r="L66" s="159"/>
      <c r="M66" s="427"/>
      <c r="N66" s="96"/>
    </row>
    <row r="67" spans="2:14" ht="12.75" customHeight="1" x14ac:dyDescent="0.2">
      <c r="B67" s="93"/>
      <c r="C67" s="133"/>
      <c r="D67" s="712" t="s">
        <v>294</v>
      </c>
      <c r="E67" s="138"/>
      <c r="F67" s="138"/>
      <c r="G67" s="138"/>
      <c r="H67" s="750">
        <f>H41+H51+H63</f>
        <v>138358.28000000003</v>
      </c>
      <c r="I67" s="750">
        <f>I41+I51+I63</f>
        <v>138016.46000000002</v>
      </c>
      <c r="J67" s="750">
        <f>J41+J51+J63</f>
        <v>138016.46000000002</v>
      </c>
      <c r="K67" s="750">
        <f>K41+K51+K63</f>
        <v>138016.46000000002</v>
      </c>
      <c r="L67" s="750">
        <f>L41+L51+L63</f>
        <v>138016.46000000002</v>
      </c>
      <c r="M67" s="427"/>
      <c r="N67" s="96"/>
    </row>
    <row r="68" spans="2:14" ht="12.75" customHeight="1" x14ac:dyDescent="0.2">
      <c r="B68" s="93"/>
      <c r="C68" s="133"/>
      <c r="D68" s="264"/>
      <c r="E68" s="138"/>
      <c r="F68" s="138"/>
      <c r="G68" s="138"/>
      <c r="H68" s="146"/>
      <c r="I68" s="214"/>
      <c r="J68" s="216"/>
      <c r="K68" s="216"/>
      <c r="L68" s="216"/>
      <c r="M68" s="427"/>
      <c r="N68" s="96"/>
    </row>
    <row r="69" spans="2:14" ht="12.75" customHeight="1" x14ac:dyDescent="0.2">
      <c r="B69" s="93"/>
      <c r="C69" s="133"/>
      <c r="D69" s="264" t="s">
        <v>321</v>
      </c>
      <c r="E69" s="138"/>
      <c r="F69" s="138"/>
      <c r="G69" s="138"/>
      <c r="H69" s="884">
        <f>pers!H90</f>
        <v>0</v>
      </c>
      <c r="I69" s="884">
        <f>pers!I90</f>
        <v>0</v>
      </c>
      <c r="J69" s="884">
        <f>pers!J90</f>
        <v>0</v>
      </c>
      <c r="K69" s="884">
        <f>pers!K90</f>
        <v>0</v>
      </c>
      <c r="L69" s="884">
        <f>pers!L90</f>
        <v>0</v>
      </c>
      <c r="M69" s="427"/>
      <c r="N69" s="96"/>
    </row>
    <row r="70" spans="2:14" ht="12.75" customHeight="1" x14ac:dyDescent="0.2">
      <c r="B70" s="93"/>
      <c r="C70" s="133"/>
      <c r="D70" s="264" t="s">
        <v>317</v>
      </c>
      <c r="E70" s="138"/>
      <c r="F70" s="138"/>
      <c r="G70" s="138"/>
      <c r="H70" s="289">
        <v>0</v>
      </c>
      <c r="I70" s="289">
        <f t="shared" ref="I70:L72" si="10">H70</f>
        <v>0</v>
      </c>
      <c r="J70" s="289">
        <f t="shared" si="10"/>
        <v>0</v>
      </c>
      <c r="K70" s="289">
        <f t="shared" si="10"/>
        <v>0</v>
      </c>
      <c r="L70" s="289">
        <f t="shared" si="10"/>
        <v>0</v>
      </c>
      <c r="M70" s="427"/>
      <c r="N70" s="96"/>
    </row>
    <row r="71" spans="2:14" ht="12.75" customHeight="1" x14ac:dyDescent="0.2">
      <c r="B71" s="93"/>
      <c r="C71" s="133"/>
      <c r="D71" s="264" t="s">
        <v>322</v>
      </c>
      <c r="E71" s="138"/>
      <c r="F71" s="138"/>
      <c r="G71" s="138"/>
      <c r="H71" s="884">
        <f>pers!H88</f>
        <v>0</v>
      </c>
      <c r="I71" s="884">
        <f>pers!I88</f>
        <v>0</v>
      </c>
      <c r="J71" s="884">
        <f>pers!J88</f>
        <v>0</v>
      </c>
      <c r="K71" s="884">
        <f>pers!K88</f>
        <v>0</v>
      </c>
      <c r="L71" s="884">
        <f>pers!L88</f>
        <v>0</v>
      </c>
      <c r="M71" s="427"/>
      <c r="N71" s="96"/>
    </row>
    <row r="72" spans="2:14" ht="12.75" customHeight="1" x14ac:dyDescent="0.2">
      <c r="B72" s="93"/>
      <c r="C72" s="133"/>
      <c r="D72" s="264" t="s">
        <v>319</v>
      </c>
      <c r="E72" s="138"/>
      <c r="F72" s="138"/>
      <c r="G72" s="138"/>
      <c r="H72" s="289">
        <v>0</v>
      </c>
      <c r="I72" s="289">
        <f t="shared" si="10"/>
        <v>0</v>
      </c>
      <c r="J72" s="289">
        <f t="shared" si="10"/>
        <v>0</v>
      </c>
      <c r="K72" s="289">
        <f t="shared" si="10"/>
        <v>0</v>
      </c>
      <c r="L72" s="289">
        <f t="shared" si="10"/>
        <v>0</v>
      </c>
      <c r="M72" s="427"/>
      <c r="N72" s="96"/>
    </row>
    <row r="73" spans="2:14" ht="12.75" customHeight="1" x14ac:dyDescent="0.2">
      <c r="B73" s="93"/>
      <c r="C73" s="133"/>
      <c r="D73" s="264"/>
      <c r="E73" s="138"/>
      <c r="F73" s="138"/>
      <c r="G73" s="138"/>
      <c r="H73" s="140"/>
      <c r="I73" s="436"/>
      <c r="J73" s="159"/>
      <c r="K73" s="159"/>
      <c r="L73" s="159"/>
      <c r="M73" s="427"/>
      <c r="N73" s="96"/>
    </row>
    <row r="74" spans="2:14" s="41" customFormat="1" ht="12.75" customHeight="1" x14ac:dyDescent="0.2">
      <c r="B74" s="112"/>
      <c r="C74" s="255"/>
      <c r="D74" s="528" t="s">
        <v>320</v>
      </c>
      <c r="E74" s="134"/>
      <c r="F74" s="134"/>
      <c r="G74" s="134"/>
      <c r="H74" s="753">
        <f>SUM(H67:H70)-SUM(H71:H72)</f>
        <v>138358.28000000003</v>
      </c>
      <c r="I74" s="753">
        <f>SUM(I67:I70)-SUM(I71:I72)</f>
        <v>138016.46000000002</v>
      </c>
      <c r="J74" s="753">
        <f>SUM(J67:J70)-SUM(J71:J72)</f>
        <v>138016.46000000002</v>
      </c>
      <c r="K74" s="753">
        <f>SUM(K67:K70)-SUM(K71:K72)</f>
        <v>138016.46000000002</v>
      </c>
      <c r="L74" s="753">
        <f>SUM(L67:L70)-SUM(L71:L72)</f>
        <v>138016.46000000002</v>
      </c>
      <c r="M74" s="427"/>
      <c r="N74" s="201"/>
    </row>
    <row r="75" spans="2:14" s="41" customFormat="1" ht="12.75" customHeight="1" x14ac:dyDescent="0.2">
      <c r="B75" s="112"/>
      <c r="C75" s="255"/>
      <c r="D75" s="528"/>
      <c r="E75" s="134"/>
      <c r="F75" s="134"/>
      <c r="G75" s="134"/>
      <c r="H75" s="257"/>
      <c r="I75" s="257"/>
      <c r="J75" s="257"/>
      <c r="K75" s="257"/>
      <c r="L75" s="257"/>
      <c r="M75" s="427"/>
      <c r="N75" s="201"/>
    </row>
    <row r="76" spans="2:14" s="41" customFormat="1" ht="12.75" customHeight="1" x14ac:dyDescent="0.2">
      <c r="B76" s="112"/>
      <c r="C76" s="104"/>
      <c r="D76" s="332"/>
      <c r="E76" s="113"/>
      <c r="F76" s="104"/>
      <c r="G76" s="104"/>
      <c r="H76" s="423"/>
      <c r="I76" s="423"/>
      <c r="J76" s="423"/>
      <c r="K76" s="423"/>
      <c r="L76" s="423"/>
      <c r="M76" s="192"/>
      <c r="N76" s="201"/>
    </row>
    <row r="77" spans="2:14" s="41" customFormat="1" ht="12.75" customHeight="1" x14ac:dyDescent="0.2">
      <c r="B77" s="112"/>
      <c r="C77" s="133"/>
      <c r="D77" s="258"/>
      <c r="E77" s="138"/>
      <c r="F77" s="146"/>
      <c r="G77" s="138"/>
      <c r="H77" s="140"/>
      <c r="I77" s="436"/>
      <c r="J77" s="159"/>
      <c r="K77" s="159"/>
      <c r="L77" s="159"/>
      <c r="M77" s="427"/>
      <c r="N77" s="201"/>
    </row>
    <row r="78" spans="2:14" s="41" customFormat="1" ht="12.75" customHeight="1" x14ac:dyDescent="0.2">
      <c r="B78" s="112"/>
      <c r="C78" s="133"/>
      <c r="D78" s="712" t="s">
        <v>154</v>
      </c>
      <c r="E78" s="138"/>
      <c r="F78" s="213" t="s">
        <v>272</v>
      </c>
      <c r="G78" s="138"/>
      <c r="H78" s="140"/>
      <c r="I78" s="436"/>
      <c r="J78" s="159"/>
      <c r="K78" s="159"/>
      <c r="L78" s="159"/>
      <c r="M78" s="427"/>
      <c r="N78" s="201"/>
    </row>
    <row r="79" spans="2:14" s="41" customFormat="1" ht="12.75" customHeight="1" x14ac:dyDescent="0.2">
      <c r="B79" s="112"/>
      <c r="C79" s="133"/>
      <c r="D79" s="264"/>
      <c r="E79" s="138"/>
      <c r="F79" s="146"/>
      <c r="G79" s="138"/>
      <c r="H79" s="140"/>
      <c r="I79" s="436"/>
      <c r="J79" s="159"/>
      <c r="K79" s="159"/>
      <c r="L79" s="159"/>
      <c r="M79" s="427"/>
      <c r="N79" s="201"/>
    </row>
    <row r="80" spans="2:14" s="41" customFormat="1" ht="12.75" customHeight="1" x14ac:dyDescent="0.2">
      <c r="B80" s="112"/>
      <c r="C80" s="133"/>
      <c r="D80" s="644"/>
      <c r="E80" s="138"/>
      <c r="F80" s="448"/>
      <c r="G80" s="138"/>
      <c r="H80" s="447">
        <v>0</v>
      </c>
      <c r="I80" s="447">
        <f t="shared" ref="I80:I89" si="11">H80</f>
        <v>0</v>
      </c>
      <c r="J80" s="447">
        <f t="shared" ref="J80:L83" si="12">I80</f>
        <v>0</v>
      </c>
      <c r="K80" s="447">
        <f t="shared" si="12"/>
        <v>0</v>
      </c>
      <c r="L80" s="447">
        <f t="shared" si="12"/>
        <v>0</v>
      </c>
      <c r="M80" s="427"/>
      <c r="N80" s="201"/>
    </row>
    <row r="81" spans="2:14" s="41" customFormat="1" ht="12.75" customHeight="1" x14ac:dyDescent="0.2">
      <c r="B81" s="112"/>
      <c r="C81" s="133"/>
      <c r="D81" s="644"/>
      <c r="E81" s="138"/>
      <c r="F81" s="448"/>
      <c r="G81" s="138"/>
      <c r="H81" s="447">
        <v>0</v>
      </c>
      <c r="I81" s="447">
        <f t="shared" si="11"/>
        <v>0</v>
      </c>
      <c r="J81" s="447">
        <f t="shared" si="12"/>
        <v>0</v>
      </c>
      <c r="K81" s="447">
        <f t="shared" si="12"/>
        <v>0</v>
      </c>
      <c r="L81" s="447">
        <f t="shared" si="12"/>
        <v>0</v>
      </c>
      <c r="M81" s="427"/>
      <c r="N81" s="201"/>
    </row>
    <row r="82" spans="2:14" s="41" customFormat="1" ht="12.75" customHeight="1" x14ac:dyDescent="0.2">
      <c r="B82" s="112"/>
      <c r="C82" s="133"/>
      <c r="D82" s="644"/>
      <c r="E82" s="138"/>
      <c r="F82" s="448"/>
      <c r="G82" s="138"/>
      <c r="H82" s="447">
        <v>0</v>
      </c>
      <c r="I82" s="447">
        <f t="shared" si="11"/>
        <v>0</v>
      </c>
      <c r="J82" s="447">
        <f t="shared" si="12"/>
        <v>0</v>
      </c>
      <c r="K82" s="447">
        <f t="shared" si="12"/>
        <v>0</v>
      </c>
      <c r="L82" s="447">
        <f t="shared" si="12"/>
        <v>0</v>
      </c>
      <c r="M82" s="427"/>
      <c r="N82" s="201"/>
    </row>
    <row r="83" spans="2:14" s="41" customFormat="1" ht="12.75" customHeight="1" x14ac:dyDescent="0.2">
      <c r="B83" s="112"/>
      <c r="C83" s="133"/>
      <c r="D83" s="644"/>
      <c r="E83" s="138"/>
      <c r="F83" s="448"/>
      <c r="G83" s="138"/>
      <c r="H83" s="447">
        <v>0</v>
      </c>
      <c r="I83" s="447">
        <f t="shared" si="11"/>
        <v>0</v>
      </c>
      <c r="J83" s="447">
        <f t="shared" si="12"/>
        <v>0</v>
      </c>
      <c r="K83" s="447">
        <f t="shared" si="12"/>
        <v>0</v>
      </c>
      <c r="L83" s="447">
        <f t="shared" si="12"/>
        <v>0</v>
      </c>
      <c r="M83" s="427"/>
      <c r="N83" s="201"/>
    </row>
    <row r="84" spans="2:14" s="41" customFormat="1" ht="12.75" customHeight="1" x14ac:dyDescent="0.2">
      <c r="B84" s="112"/>
      <c r="C84" s="133"/>
      <c r="D84" s="644"/>
      <c r="E84" s="138"/>
      <c r="F84" s="448"/>
      <c r="G84" s="138"/>
      <c r="H84" s="447">
        <v>0</v>
      </c>
      <c r="I84" s="447">
        <f t="shared" si="11"/>
        <v>0</v>
      </c>
      <c r="J84" s="447">
        <f t="shared" ref="J84:K89" si="13">I84</f>
        <v>0</v>
      </c>
      <c r="K84" s="447">
        <f t="shared" si="13"/>
        <v>0</v>
      </c>
      <c r="L84" s="447">
        <f t="shared" ref="L84:L89" si="14">K84</f>
        <v>0</v>
      </c>
      <c r="M84" s="427"/>
      <c r="N84" s="201"/>
    </row>
    <row r="85" spans="2:14" s="41" customFormat="1" ht="12.75" customHeight="1" x14ac:dyDescent="0.2">
      <c r="B85" s="112"/>
      <c r="C85" s="133"/>
      <c r="D85" s="644"/>
      <c r="E85" s="138"/>
      <c r="F85" s="448"/>
      <c r="G85" s="138"/>
      <c r="H85" s="447">
        <v>0</v>
      </c>
      <c r="I85" s="447">
        <f t="shared" si="11"/>
        <v>0</v>
      </c>
      <c r="J85" s="447">
        <f t="shared" si="13"/>
        <v>0</v>
      </c>
      <c r="K85" s="447">
        <f t="shared" si="13"/>
        <v>0</v>
      </c>
      <c r="L85" s="447">
        <f t="shared" si="14"/>
        <v>0</v>
      </c>
      <c r="M85" s="427"/>
      <c r="N85" s="201"/>
    </row>
    <row r="86" spans="2:14" s="41" customFormat="1" ht="12.75" customHeight="1" x14ac:dyDescent="0.2">
      <c r="B86" s="112"/>
      <c r="C86" s="133"/>
      <c r="D86" s="644"/>
      <c r="E86" s="138"/>
      <c r="F86" s="448"/>
      <c r="G86" s="138"/>
      <c r="H86" s="447">
        <v>0</v>
      </c>
      <c r="I86" s="447">
        <f t="shared" si="11"/>
        <v>0</v>
      </c>
      <c r="J86" s="447">
        <f t="shared" si="13"/>
        <v>0</v>
      </c>
      <c r="K86" s="447">
        <f t="shared" si="13"/>
        <v>0</v>
      </c>
      <c r="L86" s="447">
        <f t="shared" si="14"/>
        <v>0</v>
      </c>
      <c r="M86" s="427"/>
      <c r="N86" s="201"/>
    </row>
    <row r="87" spans="2:14" s="41" customFormat="1" ht="12.75" customHeight="1" x14ac:dyDescent="0.2">
      <c r="B87" s="112"/>
      <c r="C87" s="133"/>
      <c r="D87" s="644"/>
      <c r="E87" s="138"/>
      <c r="F87" s="448"/>
      <c r="G87" s="138"/>
      <c r="H87" s="447">
        <v>0</v>
      </c>
      <c r="I87" s="447">
        <f t="shared" si="11"/>
        <v>0</v>
      </c>
      <c r="J87" s="447">
        <f t="shared" si="13"/>
        <v>0</v>
      </c>
      <c r="K87" s="447">
        <f t="shared" si="13"/>
        <v>0</v>
      </c>
      <c r="L87" s="447">
        <f t="shared" si="14"/>
        <v>0</v>
      </c>
      <c r="M87" s="427"/>
      <c r="N87" s="201"/>
    </row>
    <row r="88" spans="2:14" s="41" customFormat="1" ht="12.75" customHeight="1" x14ac:dyDescent="0.2">
      <c r="B88" s="112"/>
      <c r="C88" s="133"/>
      <c r="D88" s="644"/>
      <c r="E88" s="138"/>
      <c r="F88" s="448"/>
      <c r="G88" s="138"/>
      <c r="H88" s="447">
        <v>0</v>
      </c>
      <c r="I88" s="447">
        <f t="shared" si="11"/>
        <v>0</v>
      </c>
      <c r="J88" s="447">
        <f t="shared" si="13"/>
        <v>0</v>
      </c>
      <c r="K88" s="447">
        <f t="shared" si="13"/>
        <v>0</v>
      </c>
      <c r="L88" s="447">
        <f t="shared" si="14"/>
        <v>0</v>
      </c>
      <c r="M88" s="427"/>
      <c r="N88" s="201"/>
    </row>
    <row r="89" spans="2:14" s="41" customFormat="1" ht="12.75" customHeight="1" x14ac:dyDescent="0.2">
      <c r="B89" s="112"/>
      <c r="C89" s="133"/>
      <c r="D89" s="644"/>
      <c r="E89" s="138"/>
      <c r="F89" s="448"/>
      <c r="G89" s="138"/>
      <c r="H89" s="447">
        <v>0</v>
      </c>
      <c r="I89" s="447">
        <f t="shared" si="11"/>
        <v>0</v>
      </c>
      <c r="J89" s="447">
        <f t="shared" si="13"/>
        <v>0</v>
      </c>
      <c r="K89" s="447">
        <f t="shared" si="13"/>
        <v>0</v>
      </c>
      <c r="L89" s="447">
        <f t="shared" si="14"/>
        <v>0</v>
      </c>
      <c r="M89" s="427"/>
      <c r="N89" s="201"/>
    </row>
    <row r="90" spans="2:14" ht="12.75" customHeight="1" x14ac:dyDescent="0.2">
      <c r="B90" s="93"/>
      <c r="C90" s="133"/>
      <c r="D90" s="600"/>
      <c r="E90" s="233"/>
      <c r="F90" s="138"/>
      <c r="G90" s="138"/>
      <c r="H90" s="430"/>
      <c r="I90" s="430"/>
      <c r="J90" s="430"/>
      <c r="K90" s="430"/>
      <c r="L90" s="430"/>
      <c r="M90" s="427"/>
      <c r="N90" s="96"/>
    </row>
    <row r="91" spans="2:14" s="41" customFormat="1" ht="12.75" customHeight="1" x14ac:dyDescent="0.2">
      <c r="B91" s="112"/>
      <c r="C91" s="255"/>
      <c r="D91" s="528" t="s">
        <v>105</v>
      </c>
      <c r="E91" s="134"/>
      <c r="F91" s="216"/>
      <c r="G91" s="134"/>
      <c r="H91" s="753">
        <f>SUM(H80:H89)</f>
        <v>0</v>
      </c>
      <c r="I91" s="753">
        <f>SUM(I80:I89)</f>
        <v>0</v>
      </c>
      <c r="J91" s="753">
        <f>SUM(J80:J89)</f>
        <v>0</v>
      </c>
      <c r="K91" s="753">
        <f>SUM(K80:K89)</f>
        <v>0</v>
      </c>
      <c r="L91" s="753">
        <f>SUM(L80:L89)</f>
        <v>0</v>
      </c>
      <c r="M91" s="427"/>
      <c r="N91" s="201"/>
    </row>
    <row r="92" spans="2:14" s="41" customFormat="1" ht="12.75" customHeight="1" x14ac:dyDescent="0.2">
      <c r="B92" s="112"/>
      <c r="C92" s="148"/>
      <c r="D92" s="412"/>
      <c r="E92" s="150"/>
      <c r="F92" s="151"/>
      <c r="G92" s="150"/>
      <c r="H92" s="160"/>
      <c r="I92" s="440"/>
      <c r="J92" s="441"/>
      <c r="K92" s="441"/>
      <c r="L92" s="441"/>
      <c r="M92" s="439"/>
      <c r="N92" s="201"/>
    </row>
    <row r="93" spans="2:14" s="41" customFormat="1" ht="12.75" customHeight="1" x14ac:dyDescent="0.2">
      <c r="B93" s="112"/>
      <c r="C93" s="104"/>
      <c r="D93" s="332"/>
      <c r="E93" s="113"/>
      <c r="F93" s="104"/>
      <c r="G93" s="104"/>
      <c r="H93" s="423"/>
      <c r="I93" s="423"/>
      <c r="J93" s="423"/>
      <c r="K93" s="423"/>
      <c r="L93" s="423"/>
      <c r="M93" s="192"/>
      <c r="N93" s="201"/>
    </row>
    <row r="94" spans="2:14" s="41" customFormat="1" ht="12.75" customHeight="1" x14ac:dyDescent="0.2">
      <c r="B94" s="112"/>
      <c r="C94" s="104"/>
      <c r="D94" s="332"/>
      <c r="E94" s="113"/>
      <c r="F94" s="104"/>
      <c r="G94" s="104"/>
      <c r="H94" s="423"/>
      <c r="I94" s="423"/>
      <c r="J94" s="423"/>
      <c r="K94" s="423"/>
      <c r="L94" s="423"/>
      <c r="M94" s="192"/>
      <c r="N94" s="201"/>
    </row>
    <row r="95" spans="2:14" s="41" customFormat="1" ht="12.75" customHeight="1" x14ac:dyDescent="0.2">
      <c r="B95" s="112"/>
      <c r="C95" s="442"/>
      <c r="D95" s="333"/>
      <c r="E95" s="443"/>
      <c r="F95" s="266"/>
      <c r="G95" s="266"/>
      <c r="H95" s="444"/>
      <c r="I95" s="444"/>
      <c r="J95" s="444"/>
      <c r="K95" s="444"/>
      <c r="L95" s="444"/>
      <c r="M95" s="445"/>
      <c r="N95" s="201"/>
    </row>
    <row r="96" spans="2:14" ht="12.75" customHeight="1" x14ac:dyDescent="0.2">
      <c r="B96" s="93"/>
      <c r="C96" s="133"/>
      <c r="D96" s="749" t="s">
        <v>295</v>
      </c>
      <c r="E96" s="159"/>
      <c r="F96" s="138"/>
      <c r="G96" s="138"/>
      <c r="H96" s="753">
        <f>H74-H91</f>
        <v>138358.28000000003</v>
      </c>
      <c r="I96" s="753">
        <f>I74-I91</f>
        <v>138016.46000000002</v>
      </c>
      <c r="J96" s="753">
        <f>J74-J91</f>
        <v>138016.46000000002</v>
      </c>
      <c r="K96" s="753">
        <f>K74-K91</f>
        <v>138016.46000000002</v>
      </c>
      <c r="L96" s="753">
        <f>L74-L91</f>
        <v>138016.46000000002</v>
      </c>
      <c r="M96" s="427"/>
      <c r="N96" s="96"/>
    </row>
    <row r="97" spans="2:14" ht="12.75" customHeight="1" x14ac:dyDescent="0.2">
      <c r="B97" s="93"/>
      <c r="C97" s="148"/>
      <c r="D97" s="412"/>
      <c r="E97" s="160"/>
      <c r="F97" s="150"/>
      <c r="G97" s="150"/>
      <c r="H97" s="151"/>
      <c r="I97" s="259"/>
      <c r="J97" s="260"/>
      <c r="K97" s="260"/>
      <c r="L97" s="260"/>
      <c r="M97" s="439"/>
      <c r="N97" s="96"/>
    </row>
    <row r="98" spans="2:14" ht="12.75" customHeight="1" x14ac:dyDescent="0.2">
      <c r="B98" s="93"/>
      <c r="C98" s="94"/>
      <c r="D98" s="326"/>
      <c r="E98" s="115"/>
      <c r="F98" s="94"/>
      <c r="G98" s="94"/>
      <c r="H98" s="116"/>
      <c r="I98" s="209"/>
      <c r="J98" s="200"/>
      <c r="K98" s="200"/>
      <c r="L98" s="200"/>
      <c r="M98" s="192"/>
      <c r="N98" s="96"/>
    </row>
    <row r="99" spans="2:14" ht="12.75" customHeight="1" x14ac:dyDescent="0.25">
      <c r="B99" s="121"/>
      <c r="C99" s="122"/>
      <c r="D99" s="361"/>
      <c r="E99" s="122"/>
      <c r="F99" s="122"/>
      <c r="G99" s="122"/>
      <c r="H99" s="194"/>
      <c r="I99" s="194"/>
      <c r="J99" s="194"/>
      <c r="K99" s="194"/>
      <c r="L99" s="194"/>
      <c r="M99" s="123" t="s">
        <v>355</v>
      </c>
      <c r="N99" s="127"/>
    </row>
    <row r="100" spans="2:14" ht="12.75" customHeight="1" x14ac:dyDescent="0.2">
      <c r="D100" s="733"/>
      <c r="E100" s="67"/>
    </row>
    <row r="101" spans="2:14" ht="12.75" customHeight="1" x14ac:dyDescent="0.2">
      <c r="D101" s="733"/>
      <c r="E101" s="67"/>
    </row>
    <row r="102" spans="2:14" ht="12.75" customHeight="1" x14ac:dyDescent="0.2">
      <c r="D102" s="733"/>
      <c r="E102" s="67"/>
    </row>
    <row r="103" spans="2:14" ht="12.75" customHeight="1" x14ac:dyDescent="0.2">
      <c r="D103" s="733"/>
      <c r="E103" s="67"/>
    </row>
    <row r="104" spans="2:14" ht="12.75" customHeight="1" x14ac:dyDescent="0.2">
      <c r="D104" s="68"/>
      <c r="E104" s="68"/>
    </row>
    <row r="105" spans="2:14" s="278" customFormat="1" ht="12.75" customHeight="1" x14ac:dyDescent="0.2">
      <c r="D105" s="759" t="s">
        <v>265</v>
      </c>
      <c r="E105" s="759"/>
      <c r="F105" s="758"/>
      <c r="G105" s="758"/>
      <c r="H105" s="719"/>
      <c r="I105" s="812">
        <f>tab!E4</f>
        <v>2017</v>
      </c>
      <c r="J105" s="812">
        <f>tab!F4</f>
        <v>2018</v>
      </c>
      <c r="K105" s="812">
        <f>tab!G4</f>
        <v>2019</v>
      </c>
      <c r="L105" s="812">
        <f>tab!H4</f>
        <v>2020</v>
      </c>
    </row>
    <row r="106" spans="2:14" s="278" customFormat="1" ht="12.75" customHeight="1" x14ac:dyDescent="0.2">
      <c r="D106" s="758"/>
      <c r="E106" s="758"/>
      <c r="F106" s="758"/>
      <c r="G106" s="758"/>
      <c r="H106" s="719"/>
      <c r="I106" s="719"/>
      <c r="J106" s="719"/>
      <c r="K106" s="719"/>
      <c r="L106" s="719"/>
    </row>
    <row r="107" spans="2:14" s="278" customFormat="1" ht="12.75" customHeight="1" x14ac:dyDescent="0.2">
      <c r="D107" s="758" t="s">
        <v>291</v>
      </c>
      <c r="E107" s="758"/>
      <c r="F107" s="758"/>
      <c r="G107" s="758"/>
      <c r="H107" s="719"/>
      <c r="I107" s="761">
        <f>7/12*H41+5/12*I41</f>
        <v>138215.85500000004</v>
      </c>
      <c r="J107" s="761">
        <f>7/12*I41+5/12*J41</f>
        <v>138016.46000000002</v>
      </c>
      <c r="K107" s="761">
        <f>7/12*J41+5/12*K41</f>
        <v>138016.46000000002</v>
      </c>
      <c r="L107" s="761">
        <f>7/12*K41+5/12*L41</f>
        <v>138016.46000000002</v>
      </c>
    </row>
    <row r="108" spans="2:14" s="278" customFormat="1" ht="12.75" customHeight="1" x14ac:dyDescent="0.2">
      <c r="D108" s="758" t="s">
        <v>290</v>
      </c>
      <c r="E108" s="758"/>
      <c r="F108" s="758"/>
      <c r="G108" s="758"/>
      <c r="H108" s="719"/>
      <c r="I108" s="761">
        <f>7/12*H51+5/12*I51</f>
        <v>0</v>
      </c>
      <c r="J108" s="761">
        <f>7/12*I51+5/12*J51</f>
        <v>0</v>
      </c>
      <c r="K108" s="761">
        <f>7/12*J51+5/12*K51</f>
        <v>0</v>
      </c>
      <c r="L108" s="761">
        <f>7/12*K51+5/12*L51</f>
        <v>0</v>
      </c>
    </row>
    <row r="109" spans="2:14" s="278" customFormat="1" ht="12.75" customHeight="1" x14ac:dyDescent="0.2">
      <c r="D109" s="758" t="s">
        <v>292</v>
      </c>
      <c r="E109" s="758"/>
      <c r="F109" s="758"/>
      <c r="G109" s="758"/>
      <c r="H109" s="719"/>
      <c r="I109" s="761">
        <f t="shared" ref="I109:L111" si="15">7/12*H57+5/12*I57</f>
        <v>0</v>
      </c>
      <c r="J109" s="761">
        <f t="shared" si="15"/>
        <v>0</v>
      </c>
      <c r="K109" s="761">
        <f t="shared" si="15"/>
        <v>0</v>
      </c>
      <c r="L109" s="761">
        <f t="shared" si="15"/>
        <v>0</v>
      </c>
    </row>
    <row r="110" spans="2:14" s="278" customFormat="1" ht="12.75" customHeight="1" x14ac:dyDescent="0.2">
      <c r="D110" s="758" t="s">
        <v>330</v>
      </c>
      <c r="E110" s="758"/>
      <c r="F110" s="758"/>
      <c r="G110" s="758"/>
      <c r="H110" s="719"/>
      <c r="I110" s="761">
        <f t="shared" si="15"/>
        <v>0</v>
      </c>
      <c r="J110" s="761">
        <f t="shared" si="15"/>
        <v>0</v>
      </c>
      <c r="K110" s="761">
        <f t="shared" si="15"/>
        <v>0</v>
      </c>
      <c r="L110" s="761">
        <f t="shared" si="15"/>
        <v>0</v>
      </c>
    </row>
    <row r="111" spans="2:14" s="278" customFormat="1" ht="12.75" customHeight="1" x14ac:dyDescent="0.2">
      <c r="D111" s="758" t="s">
        <v>331</v>
      </c>
      <c r="E111" s="758"/>
      <c r="F111" s="758"/>
      <c r="G111" s="758"/>
      <c r="H111" s="719"/>
      <c r="I111" s="761">
        <f t="shared" si="15"/>
        <v>0</v>
      </c>
      <c r="J111" s="761">
        <f t="shared" si="15"/>
        <v>0</v>
      </c>
      <c r="K111" s="761">
        <f t="shared" si="15"/>
        <v>0</v>
      </c>
      <c r="L111" s="761">
        <f t="shared" si="15"/>
        <v>0</v>
      </c>
    </row>
    <row r="112" spans="2:14" s="278" customFormat="1" ht="12.75" customHeight="1" x14ac:dyDescent="0.2">
      <c r="D112" s="758" t="s">
        <v>159</v>
      </c>
      <c r="E112" s="758"/>
      <c r="F112" s="758"/>
      <c r="G112" s="758"/>
      <c r="H112" s="719"/>
      <c r="I112" s="761">
        <f>7/12*H63+5/12*I63-I109</f>
        <v>0</v>
      </c>
      <c r="J112" s="761">
        <f>7/12*I63+5/12*J63-J109</f>
        <v>0</v>
      </c>
      <c r="K112" s="761">
        <f>7/12*J63+5/12*K63-K109</f>
        <v>0</v>
      </c>
      <c r="L112" s="761">
        <f>7/12*K63+5/12*L63-L109</f>
        <v>0</v>
      </c>
    </row>
    <row r="113" spans="4:12" s="278" customFormat="1" ht="12.75" customHeight="1" x14ac:dyDescent="0.2">
      <c r="D113" s="758" t="s">
        <v>268</v>
      </c>
      <c r="E113" s="758"/>
      <c r="F113" s="758"/>
      <c r="G113" s="758"/>
      <c r="H113" s="719"/>
      <c r="I113" s="761">
        <f>7/12*H38+5/12*I38</f>
        <v>0</v>
      </c>
      <c r="J113" s="761">
        <f>7/12*I38+5/12*J38</f>
        <v>0</v>
      </c>
      <c r="K113" s="761">
        <f>7/12*J38+5/12*K38</f>
        <v>0</v>
      </c>
      <c r="L113" s="761">
        <f>7/12*K38+5/12*L38</f>
        <v>0</v>
      </c>
    </row>
    <row r="114" spans="4:12" s="278" customFormat="1" ht="12.75" customHeight="1" x14ac:dyDescent="0.2">
      <c r="D114" s="758" t="s">
        <v>154</v>
      </c>
      <c r="E114" s="758"/>
      <c r="F114" s="758"/>
      <c r="G114" s="758"/>
      <c r="H114" s="719"/>
      <c r="I114" s="761">
        <f>7/12*H91+5/12*I91</f>
        <v>0</v>
      </c>
      <c r="J114" s="761">
        <f>7/12*I91+5/12*J91</f>
        <v>0</v>
      </c>
      <c r="K114" s="761">
        <f>7/12*J91+5/12*K91</f>
        <v>0</v>
      </c>
      <c r="L114" s="761">
        <f>7/12*K91+5/12*L91</f>
        <v>0</v>
      </c>
    </row>
  </sheetData>
  <sheetProtection algorithmName="SHA-512" hashValue="otWU6oNowem+kIRJMgGmFUQ9esTP9RYcxdAUH7k3Fhu74TBOmV3XG6HXUn5Zje42Ko8scJABhQQWSPHCfZxH8g==" saltValue="qR8pW+aw/MSKcAuL2TE2Bw=="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B2:AB1209"/>
  <sheetViews>
    <sheetView showGridLines="0" zoomScale="85" zoomScaleNormal="85" zoomScaleSheetLayoutView="70" workbookViewId="0">
      <pane ySplit="11" topLeftCell="A12"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0.7109375" style="169" customWidth="1"/>
    <col min="5" max="5" width="0.85546875" style="35" customWidth="1"/>
    <col min="6" max="6" width="8.7109375" style="35" customWidth="1"/>
    <col min="7" max="7" width="1.7109375" style="67" customWidth="1"/>
    <col min="8" max="8" width="13" style="67" customWidth="1"/>
    <col min="9" max="12" width="13" style="36" customWidth="1"/>
    <col min="13" max="14" width="2.7109375" style="35" customWidth="1"/>
    <col min="15" max="16" width="12.28515625" style="35" customWidth="1"/>
    <col min="17" max="25" width="11.7109375" style="35" customWidth="1"/>
    <col min="26" max="16384" width="9.140625" style="35"/>
  </cols>
  <sheetData>
    <row r="2" spans="2:16" x14ac:dyDescent="0.2">
      <c r="B2" s="89"/>
      <c r="C2" s="90"/>
      <c r="D2" s="321"/>
      <c r="E2" s="90"/>
      <c r="F2" s="90"/>
      <c r="G2" s="90"/>
      <c r="H2" s="90"/>
      <c r="I2" s="91"/>
      <c r="J2" s="91"/>
      <c r="K2" s="91"/>
      <c r="L2" s="91"/>
      <c r="M2" s="90"/>
      <c r="N2" s="92"/>
    </row>
    <row r="3" spans="2:16" x14ac:dyDescent="0.2">
      <c r="B3" s="93"/>
      <c r="C3" s="94"/>
      <c r="D3" s="325"/>
      <c r="E3" s="94"/>
      <c r="F3" s="94"/>
      <c r="G3" s="94"/>
      <c r="H3" s="94"/>
      <c r="I3" s="95"/>
      <c r="J3" s="95"/>
      <c r="K3" s="95"/>
      <c r="L3" s="95"/>
      <c r="M3" s="94"/>
      <c r="N3" s="96"/>
    </row>
    <row r="4" spans="2:16" s="178" customFormat="1" ht="18.75" x14ac:dyDescent="0.3">
      <c r="B4" s="280"/>
      <c r="C4" s="279" t="s">
        <v>156</v>
      </c>
      <c r="D4" s="325"/>
      <c r="E4" s="187"/>
      <c r="F4" s="187"/>
      <c r="G4" s="187"/>
      <c r="H4" s="187"/>
      <c r="I4" s="699"/>
      <c r="J4" s="699"/>
      <c r="K4" s="699"/>
      <c r="L4" s="699"/>
      <c r="M4" s="187"/>
      <c r="N4" s="310"/>
    </row>
    <row r="5" spans="2:16" ht="18.75" x14ac:dyDescent="0.3">
      <c r="B5" s="101"/>
      <c r="C5" s="102" t="str">
        <f>geg!F10</f>
        <v>Voorbeeld SBO</v>
      </c>
      <c r="D5" s="325"/>
      <c r="E5" s="94"/>
      <c r="F5" s="94"/>
      <c r="G5" s="94"/>
      <c r="H5" s="94"/>
      <c r="I5" s="95"/>
      <c r="J5" s="95"/>
      <c r="K5" s="95"/>
      <c r="L5" s="95"/>
      <c r="M5" s="94"/>
      <c r="N5" s="449"/>
    </row>
    <row r="6" spans="2:16" ht="12.75" customHeight="1" x14ac:dyDescent="0.2">
      <c r="B6" s="93"/>
      <c r="C6" s="94"/>
      <c r="D6" s="103"/>
      <c r="E6" s="94"/>
      <c r="F6" s="94"/>
      <c r="G6" s="94"/>
      <c r="H6" s="94"/>
      <c r="I6" s="95"/>
      <c r="J6" s="95"/>
      <c r="K6" s="95"/>
      <c r="L6" s="95"/>
      <c r="M6" s="94"/>
      <c r="N6" s="96"/>
    </row>
    <row r="7" spans="2:16" ht="12.75" customHeight="1" x14ac:dyDescent="0.2">
      <c r="B7" s="93"/>
      <c r="C7" s="94"/>
      <c r="D7" s="103"/>
      <c r="E7" s="94"/>
      <c r="F7" s="94"/>
      <c r="G7" s="94"/>
      <c r="H7" s="94"/>
      <c r="I7" s="95"/>
      <c r="J7" s="95"/>
      <c r="K7" s="95"/>
      <c r="L7" s="95"/>
      <c r="M7" s="94"/>
      <c r="N7" s="96"/>
    </row>
    <row r="8" spans="2:16" s="37" customFormat="1" ht="12.75" customHeight="1" x14ac:dyDescent="0.2">
      <c r="B8" s="118"/>
      <c r="C8" s="99"/>
      <c r="D8" s="820"/>
      <c r="E8" s="479"/>
      <c r="F8" s="723" t="s">
        <v>56</v>
      </c>
      <c r="G8" s="721"/>
      <c r="H8" s="830">
        <f>tab!D4</f>
        <v>2016</v>
      </c>
      <c r="I8" s="830">
        <f>tab!E4</f>
        <v>2017</v>
      </c>
      <c r="J8" s="831">
        <f t="shared" ref="J8:L9" si="0">I8+1</f>
        <v>2018</v>
      </c>
      <c r="K8" s="831">
        <f t="shared" si="0"/>
        <v>2019</v>
      </c>
      <c r="L8" s="831">
        <f t="shared" si="0"/>
        <v>2020</v>
      </c>
      <c r="M8" s="99"/>
      <c r="N8" s="100"/>
    </row>
    <row r="9" spans="2:16" s="37" customFormat="1" ht="12.75" customHeight="1" x14ac:dyDescent="0.2">
      <c r="B9" s="118"/>
      <c r="C9" s="99"/>
      <c r="D9" s="721"/>
      <c r="E9" s="187"/>
      <c r="F9" s="723" t="s">
        <v>466</v>
      </c>
      <c r="G9" s="721"/>
      <c r="H9" s="831">
        <f>geg!F17</f>
        <v>2015</v>
      </c>
      <c r="I9" s="831">
        <f>geg!G17</f>
        <v>2016</v>
      </c>
      <c r="J9" s="831">
        <f t="shared" si="0"/>
        <v>2017</v>
      </c>
      <c r="K9" s="831">
        <f t="shared" si="0"/>
        <v>2018</v>
      </c>
      <c r="L9" s="831">
        <f t="shared" si="0"/>
        <v>2019</v>
      </c>
      <c r="M9" s="452"/>
      <c r="N9" s="100"/>
    </row>
    <row r="10" spans="2:16" s="37" customFormat="1" ht="12.75" customHeight="1" x14ac:dyDescent="0.2">
      <c r="B10" s="118"/>
      <c r="C10" s="99"/>
      <c r="D10" s="721"/>
      <c r="E10" s="187"/>
      <c r="F10" s="723" t="s">
        <v>467</v>
      </c>
      <c r="G10" s="721"/>
      <c r="H10" s="832">
        <f>H8</f>
        <v>2016</v>
      </c>
      <c r="I10" s="832">
        <f>I8</f>
        <v>2017</v>
      </c>
      <c r="J10" s="832">
        <f>J8</f>
        <v>2018</v>
      </c>
      <c r="K10" s="832">
        <f>K8</f>
        <v>2019</v>
      </c>
      <c r="L10" s="832">
        <f>L8</f>
        <v>2020</v>
      </c>
      <c r="M10" s="452"/>
      <c r="N10" s="100"/>
      <c r="P10" s="707"/>
    </row>
    <row r="11" spans="2:16" ht="12.75" customHeight="1" x14ac:dyDescent="0.2">
      <c r="B11" s="93"/>
      <c r="C11" s="94"/>
      <c r="D11" s="821"/>
      <c r="E11" s="115"/>
      <c r="F11" s="115"/>
      <c r="G11" s="94"/>
      <c r="H11" s="94"/>
      <c r="I11" s="95"/>
      <c r="J11" s="453"/>
      <c r="K11" s="453"/>
      <c r="L11" s="453"/>
      <c r="M11" s="94"/>
      <c r="N11" s="96"/>
    </row>
    <row r="12" spans="2:16" ht="12.75" customHeight="1" x14ac:dyDescent="0.2">
      <c r="B12" s="112"/>
      <c r="C12" s="442"/>
      <c r="D12" s="822"/>
      <c r="E12" s="163"/>
      <c r="F12" s="210"/>
      <c r="G12" s="163"/>
      <c r="H12" s="459"/>
      <c r="I12" s="460"/>
      <c r="J12" s="460"/>
      <c r="K12" s="460"/>
      <c r="L12" s="129"/>
      <c r="M12" s="211"/>
      <c r="N12" s="96"/>
      <c r="O12" s="41"/>
    </row>
    <row r="13" spans="2:16" ht="12.75" customHeight="1" x14ac:dyDescent="0.2">
      <c r="B13" s="112"/>
      <c r="C13" s="255"/>
      <c r="D13" s="712" t="s">
        <v>296</v>
      </c>
      <c r="E13" s="140"/>
      <c r="F13" s="146"/>
      <c r="G13" s="140"/>
      <c r="H13" s="461"/>
      <c r="I13" s="462"/>
      <c r="J13" s="462"/>
      <c r="K13" s="462"/>
      <c r="L13" s="138"/>
      <c r="M13" s="212"/>
      <c r="N13" s="96"/>
      <c r="O13" s="41"/>
    </row>
    <row r="14" spans="2:16" ht="12.75" customHeight="1" x14ac:dyDescent="0.2">
      <c r="B14" s="112"/>
      <c r="C14" s="255"/>
      <c r="D14" s="528"/>
      <c r="E14" s="140"/>
      <c r="F14" s="748" t="s">
        <v>68</v>
      </c>
      <c r="G14" s="140"/>
      <c r="H14" s="461"/>
      <c r="I14" s="462"/>
      <c r="J14" s="462"/>
      <c r="K14" s="462"/>
      <c r="L14" s="138"/>
      <c r="M14" s="212"/>
      <c r="N14" s="96"/>
      <c r="O14" s="41"/>
    </row>
    <row r="15" spans="2:16" ht="12.75" customHeight="1" x14ac:dyDescent="0.2">
      <c r="B15" s="112"/>
      <c r="C15" s="255"/>
      <c r="D15" s="524" t="s">
        <v>353</v>
      </c>
      <c r="E15" s="140"/>
      <c r="F15" s="146"/>
      <c r="G15" s="140"/>
      <c r="H15" s="461"/>
      <c r="I15" s="462"/>
      <c r="J15" s="462"/>
      <c r="K15" s="462"/>
      <c r="L15" s="138"/>
      <c r="M15" s="212"/>
      <c r="N15" s="96"/>
      <c r="O15" s="41"/>
    </row>
    <row r="16" spans="2:16" ht="12.75" customHeight="1" x14ac:dyDescent="0.2">
      <c r="B16" s="93"/>
      <c r="C16" s="133"/>
      <c r="D16" s="264" t="s">
        <v>30</v>
      </c>
      <c r="E16" s="138"/>
      <c r="F16" s="146"/>
      <c r="G16" s="138"/>
      <c r="H16" s="849">
        <f>(IF(geg!F41=0,(VLOOKUP(geg!F68,tab!$D$99:$E$148,2,FALSE)),(VLOOKUP(geg!F69,tab!$D$99:$E$148,2,FALSE))+(VLOOKUP(geg!F70,tab!$D$99:$E$148,2,FALSE))))</f>
        <v>93598</v>
      </c>
      <c r="I16" s="849">
        <f>(IF(geg!G41=0,(VLOOKUP(geg!G68,tab!$I$99:$J$148,2,FALSE)),(VLOOKUP(geg!G69,tab!$I$99:$J$148,2,FALSE))+(VLOOKUP(geg!G70,tab!$I$99:$J$148,2,FALSE))))</f>
        <v>93785</v>
      </c>
      <c r="J16" s="849">
        <f>(IF(geg!H41=0,(VLOOKUP(geg!H68,tab!$I$99:$J$148,2,FALSE)),(VLOOKUP(geg!H69,tab!$I$99:$J$148,2,FALSE))+(VLOOKUP(geg!H70,tab!$I$99:$J$148,2,FALSE))))</f>
        <v>93785</v>
      </c>
      <c r="K16" s="849">
        <f>(IF(geg!I41=0,(VLOOKUP(geg!I68,tab!$I$99:$J$148,2,FALSE)),(VLOOKUP(geg!I69,tab!$I$99:$J$148,2,FALSE))+(VLOOKUP(geg!I70,tab!$I$99:$J$148,2,FALSE))))</f>
        <v>93785</v>
      </c>
      <c r="L16" s="849">
        <f>(IF(geg!J41=0,(VLOOKUP(geg!J68,tab!$I$99:$J$148,2,FALSE)),(VLOOKUP(geg!J69,tab!$I$99:$J$148,2,FALSE))+(VLOOKUP(geg!J70,tab!$I$99:$J$148,2,FALSE))))</f>
        <v>93785</v>
      </c>
      <c r="M16" s="212"/>
      <c r="N16" s="96"/>
    </row>
    <row r="17" spans="2:14" ht="12.75" customHeight="1" x14ac:dyDescent="0.2">
      <c r="B17" s="93"/>
      <c r="C17" s="133"/>
      <c r="D17" s="264" t="s">
        <v>31</v>
      </c>
      <c r="E17" s="138"/>
      <c r="F17" s="146"/>
      <c r="G17" s="138"/>
      <c r="H17" s="849">
        <f>IF(geg!F$24=0,0,(tab!C93+(tab!D93*geg!F$24)))</f>
        <v>62847.770000000004</v>
      </c>
      <c r="I17" s="849">
        <f>IF(geg!G$24=0,0,(tab!$I$93+(tab!$J$93*geg!G$24)))</f>
        <v>63689.909999999996</v>
      </c>
      <c r="J17" s="849">
        <f>IF(geg!H$24=0,0,(tab!$I$93+(tab!$J$93*geg!H$24)))</f>
        <v>63689.909999999996</v>
      </c>
      <c r="K17" s="849">
        <f>IF(geg!I$24=0,0,(tab!$I$93+(tab!$J$93*geg!I$24)))</f>
        <v>63689.909999999996</v>
      </c>
      <c r="L17" s="849">
        <f>IF(geg!J$24=0,0,(tab!$I$93+(tab!$J$93*geg!J$24)))</f>
        <v>63689.909999999996</v>
      </c>
      <c r="M17" s="463"/>
      <c r="N17" s="96"/>
    </row>
    <row r="18" spans="2:14" ht="12.75" customHeight="1" x14ac:dyDescent="0.2">
      <c r="B18" s="93"/>
      <c r="C18" s="133"/>
      <c r="D18" s="264" t="s">
        <v>471</v>
      </c>
      <c r="E18" s="138"/>
      <c r="F18" s="146"/>
      <c r="G18" s="138"/>
      <c r="H18" s="849">
        <f>IF(geg!F$26=0,0,(tab!$C95+(tab!$D95*geg!F$26)))</f>
        <v>26852.400000000001</v>
      </c>
      <c r="I18" s="849">
        <f>IF(geg!G$26=0,0,(tab!$I95+(tab!$J95*geg!G$26)))</f>
        <v>26906.400000000001</v>
      </c>
      <c r="J18" s="849">
        <f>IF(geg!H$26=0,0,(tab!$I95+(tab!$J95*geg!H$26)))</f>
        <v>26906.400000000001</v>
      </c>
      <c r="K18" s="849">
        <f>IF(geg!I$26=0,0,(tab!$I95+(tab!$J95*geg!I$26)))</f>
        <v>26906.400000000001</v>
      </c>
      <c r="L18" s="849">
        <f>IF(geg!J$26=0,0,(tab!$I95+(tab!$J95*geg!J$26)))</f>
        <v>26906.400000000001</v>
      </c>
      <c r="M18" s="463"/>
      <c r="N18" s="96"/>
    </row>
    <row r="19" spans="2:14" s="46" customFormat="1" ht="12.75" customHeight="1" x14ac:dyDescent="0.2">
      <c r="B19" s="205"/>
      <c r="C19" s="236"/>
      <c r="D19" s="222"/>
      <c r="E19" s="222"/>
      <c r="F19" s="298">
        <v>0</v>
      </c>
      <c r="G19" s="139"/>
      <c r="H19" s="848">
        <f>SUM(H16:H18)</f>
        <v>183298.17</v>
      </c>
      <c r="I19" s="848">
        <f>SUM(I16:I18)</f>
        <v>184381.31</v>
      </c>
      <c r="J19" s="848">
        <f>SUM(J16:J18)</f>
        <v>184381.31</v>
      </c>
      <c r="K19" s="848">
        <f>SUM(K16:K18)</f>
        <v>184381.31</v>
      </c>
      <c r="L19" s="848">
        <f>SUM(L16:L18)</f>
        <v>184381.31</v>
      </c>
      <c r="M19" s="464"/>
      <c r="N19" s="206"/>
    </row>
    <row r="20" spans="2:14" ht="12.75" customHeight="1" x14ac:dyDescent="0.2">
      <c r="B20" s="93"/>
      <c r="C20" s="133"/>
      <c r="D20" s="553" t="s">
        <v>491</v>
      </c>
      <c r="E20" s="134"/>
      <c r="F20" s="134"/>
      <c r="G20" s="465"/>
      <c r="H20" s="465"/>
      <c r="I20" s="465"/>
      <c r="J20" s="465"/>
      <c r="K20" s="465"/>
      <c r="L20" s="465"/>
      <c r="M20" s="466"/>
      <c r="N20" s="96"/>
    </row>
    <row r="21" spans="2:14" ht="12.75" customHeight="1" x14ac:dyDescent="0.2">
      <c r="B21" s="93"/>
      <c r="C21" s="133"/>
      <c r="D21" s="644"/>
      <c r="E21" s="134"/>
      <c r="F21" s="298">
        <v>0</v>
      </c>
      <c r="G21" s="138"/>
      <c r="H21" s="484">
        <v>0</v>
      </c>
      <c r="I21" s="484">
        <f t="shared" ref="I21" si="1">H21</f>
        <v>0</v>
      </c>
      <c r="J21" s="484">
        <f t="shared" ref="J21" si="2">I21</f>
        <v>0</v>
      </c>
      <c r="K21" s="484">
        <f t="shared" ref="K21" si="3">J21</f>
        <v>0</v>
      </c>
      <c r="L21" s="484">
        <f t="shared" ref="L21" si="4">K21</f>
        <v>0</v>
      </c>
      <c r="M21" s="466"/>
      <c r="N21" s="96"/>
    </row>
    <row r="22" spans="2:14" ht="12.75" customHeight="1" x14ac:dyDescent="0.2">
      <c r="B22" s="93"/>
      <c r="C22" s="133"/>
      <c r="D22" s="644"/>
      <c r="E22" s="134"/>
      <c r="F22" s="298">
        <v>0</v>
      </c>
      <c r="G22" s="138"/>
      <c r="H22" s="484">
        <v>0</v>
      </c>
      <c r="I22" s="484">
        <f t="shared" ref="I22:L23" si="5">H22</f>
        <v>0</v>
      </c>
      <c r="J22" s="484">
        <f t="shared" si="5"/>
        <v>0</v>
      </c>
      <c r="K22" s="484">
        <f t="shared" si="5"/>
        <v>0</v>
      </c>
      <c r="L22" s="484">
        <f t="shared" si="5"/>
        <v>0</v>
      </c>
      <c r="M22" s="466"/>
      <c r="N22" s="96"/>
    </row>
    <row r="23" spans="2:14" ht="12.75" customHeight="1" x14ac:dyDescent="0.2">
      <c r="B23" s="93"/>
      <c r="C23" s="133"/>
      <c r="D23" s="644"/>
      <c r="E23" s="134"/>
      <c r="F23" s="298">
        <v>0</v>
      </c>
      <c r="G23" s="138"/>
      <c r="H23" s="484">
        <v>0</v>
      </c>
      <c r="I23" s="484">
        <f t="shared" si="5"/>
        <v>0</v>
      </c>
      <c r="J23" s="484">
        <f t="shared" si="5"/>
        <v>0</v>
      </c>
      <c r="K23" s="484">
        <f t="shared" si="5"/>
        <v>0</v>
      </c>
      <c r="L23" s="484">
        <f t="shared" si="5"/>
        <v>0</v>
      </c>
      <c r="M23" s="466"/>
      <c r="N23" s="96"/>
    </row>
    <row r="24" spans="2:14" ht="12.75" customHeight="1" x14ac:dyDescent="0.2">
      <c r="B24" s="93"/>
      <c r="C24" s="133"/>
      <c r="D24" s="264"/>
      <c r="E24" s="134"/>
      <c r="F24" s="134"/>
      <c r="G24" s="138"/>
      <c r="H24" s="848">
        <f>SUM(H21:H23)</f>
        <v>0</v>
      </c>
      <c r="I24" s="848">
        <f>SUM(I21:I23)</f>
        <v>0</v>
      </c>
      <c r="J24" s="848">
        <f>SUM(J21:J23)</f>
        <v>0</v>
      </c>
      <c r="K24" s="848">
        <f>SUM(K21:K23)</f>
        <v>0</v>
      </c>
      <c r="L24" s="848">
        <f>SUM(L21:L23)</f>
        <v>0</v>
      </c>
      <c r="M24" s="466"/>
      <c r="N24" s="96"/>
    </row>
    <row r="25" spans="2:14" ht="12.75" customHeight="1" x14ac:dyDescent="0.2">
      <c r="B25" s="93"/>
      <c r="C25" s="133"/>
      <c r="D25" s="264" t="s">
        <v>469</v>
      </c>
      <c r="E25" s="134"/>
      <c r="F25" s="134"/>
      <c r="G25" s="138"/>
      <c r="H25" s="693"/>
      <c r="I25" s="693"/>
      <c r="J25" s="693"/>
      <c r="K25" s="693"/>
      <c r="L25" s="693"/>
      <c r="M25" s="466"/>
      <c r="N25" s="96"/>
    </row>
    <row r="26" spans="2:14" s="758" customFormat="1" ht="12.75" hidden="1" customHeight="1" x14ac:dyDescent="0.2">
      <c r="B26" s="855"/>
      <c r="C26" s="856"/>
      <c r="D26" s="857" t="s">
        <v>336</v>
      </c>
      <c r="E26" s="712"/>
      <c r="F26" s="712"/>
      <c r="G26" s="858"/>
      <c r="H26" s="858"/>
      <c r="I26" s="859"/>
      <c r="J26" s="859"/>
      <c r="K26" s="859"/>
      <c r="L26" s="859"/>
      <c r="M26" s="860"/>
      <c r="N26" s="861"/>
    </row>
    <row r="27" spans="2:14" s="758" customFormat="1" ht="12.75" hidden="1" customHeight="1" x14ac:dyDescent="0.2">
      <c r="B27" s="855"/>
      <c r="C27" s="856"/>
      <c r="D27" s="862" t="s">
        <v>30</v>
      </c>
      <c r="E27" s="857"/>
      <c r="F27" s="857"/>
      <c r="G27" s="863"/>
      <c r="H27" s="864">
        <f>(IF(geg!F41=0,(VLOOKUP(geg!F79,tab!$D$99:$E$148,2,FALSE)),(VLOOKUP(geg!F80,tab!$D$99:$E$148,2,FALSE))+(VLOOKUP(geg!F81,tab!$D$99:$E$148,2,FALSE))))</f>
        <v>93598</v>
      </c>
      <c r="I27" s="864">
        <f>(IF(geg!G41=0,(VLOOKUP(geg!G79,tab!$I$99:$J$148,2,FALSE)),(VLOOKUP(geg!G80,tab!$I$99:$J$148,2,FALSE))+(VLOOKUP(geg!G81,tab!$I$99:$J$148,2,FALSE))))</f>
        <v>93785</v>
      </c>
      <c r="J27" s="864">
        <f>(IF(geg!H41=0,(VLOOKUP(geg!H79,tab!$I$99:$J$148,2,FALSE)),(VLOOKUP(geg!H80,tab!$I$99:$J$148,2,FALSE))+(VLOOKUP(geg!H81,tab!$I$99:$J$148,2,FALSE))))</f>
        <v>93785</v>
      </c>
      <c r="K27" s="864">
        <f>(IF(geg!I41=0,(VLOOKUP(geg!I79,tab!$I$99:$J$148,2,FALSE)),(VLOOKUP(geg!I80,tab!$I$99:$J$148,2,FALSE))+(VLOOKUP(geg!I81,tab!$I$99:$J$148,2,FALSE))))</f>
        <v>93785</v>
      </c>
      <c r="L27" s="864">
        <f>(IF(geg!J41=0,(VLOOKUP(geg!J79,tab!$I$99:$J$148,2,FALSE)),(VLOOKUP(geg!J80,tab!$I$99:$J$148,2,FALSE))+(VLOOKUP(geg!J81,tab!$I$99:$J$148,2,FALSE))))</f>
        <v>93785</v>
      </c>
      <c r="M27" s="860"/>
      <c r="N27" s="861"/>
    </row>
    <row r="28" spans="2:14" s="758" customFormat="1" ht="12.75" hidden="1" customHeight="1" x14ac:dyDescent="0.2">
      <c r="B28" s="855"/>
      <c r="C28" s="856"/>
      <c r="D28" s="862" t="s">
        <v>31</v>
      </c>
      <c r="E28" s="857"/>
      <c r="F28" s="857"/>
      <c r="G28" s="863"/>
      <c r="H28" s="865">
        <f>IF(geg!F$29=0,0,(tab!$C$93+(tab!$D$93*geg!F$29)))</f>
        <v>64123.29</v>
      </c>
      <c r="I28" s="865">
        <f>IF(geg!G$29=0,0,(tab!$I$93+(tab!$J$93*geg!G$29)))</f>
        <v>64986.469999999994</v>
      </c>
      <c r="J28" s="865">
        <f>IF(geg!H$29=0,0,(tab!$I$93+(tab!$J$93*geg!H$29)))</f>
        <v>64986.469999999994</v>
      </c>
      <c r="K28" s="865">
        <f>IF(geg!I$29=0,0,(tab!$I$93+(tab!$J$93*geg!I$29)))</f>
        <v>64986.469999999994</v>
      </c>
      <c r="L28" s="865">
        <f>IF(geg!J$29=0,0,(tab!$I$93+(tab!$J$93*geg!J$29)))</f>
        <v>64986.469999999994</v>
      </c>
      <c r="M28" s="860"/>
      <c r="N28" s="861"/>
    </row>
    <row r="29" spans="2:14" s="758" customFormat="1" ht="12.75" hidden="1" customHeight="1" x14ac:dyDescent="0.2">
      <c r="B29" s="855"/>
      <c r="C29" s="856"/>
      <c r="D29" s="862" t="s">
        <v>278</v>
      </c>
      <c r="E29" s="857"/>
      <c r="F29" s="857"/>
      <c r="G29" s="863"/>
      <c r="H29" s="865">
        <f>IF(geg!F$29=0,0,(tab!$C95+(tab!$D95*geg!F$29)))</f>
        <v>35579.43</v>
      </c>
      <c r="I29" s="865">
        <f>IF(geg!G$29=0,0,(tab!$I95+(tab!$J95*geg!G$29)))</f>
        <v>35650.980000000003</v>
      </c>
      <c r="J29" s="865">
        <f>IF(geg!H$29=0,0,(tab!$I95+(tab!$J95*geg!H$29)))</f>
        <v>35650.980000000003</v>
      </c>
      <c r="K29" s="865">
        <f>IF(geg!I$29=0,0,(tab!$I95+(tab!$J95*geg!I$29)))</f>
        <v>35650.980000000003</v>
      </c>
      <c r="L29" s="865">
        <f>IF(geg!J$29=0,0,(tab!$I95+(tab!$J95*geg!J$29)))</f>
        <v>35650.980000000003</v>
      </c>
      <c r="M29" s="860"/>
      <c r="N29" s="861"/>
    </row>
    <row r="30" spans="2:14" s="758" customFormat="1" ht="12.75" hidden="1" customHeight="1" x14ac:dyDescent="0.2">
      <c r="B30" s="855"/>
      <c r="C30" s="856"/>
      <c r="D30" s="866" t="s">
        <v>28</v>
      </c>
      <c r="E30" s="862"/>
      <c r="F30" s="862"/>
      <c r="G30" s="867"/>
      <c r="H30" s="865">
        <f>H27+H28+H29</f>
        <v>193300.72</v>
      </c>
      <c r="I30" s="865">
        <f>I27+I28+I29</f>
        <v>194422.45</v>
      </c>
      <c r="J30" s="865">
        <f>J27+J28+J29</f>
        <v>194422.45</v>
      </c>
      <c r="K30" s="865">
        <f>K27+K28+K29</f>
        <v>194422.45</v>
      </c>
      <c r="L30" s="865">
        <f>L27+L28+L29</f>
        <v>194422.45</v>
      </c>
      <c r="M30" s="860"/>
      <c r="N30" s="861"/>
    </row>
    <row r="31" spans="2:14" ht="12.75" customHeight="1" x14ac:dyDescent="0.2">
      <c r="B31" s="93"/>
      <c r="C31" s="133"/>
      <c r="D31" s="264" t="s">
        <v>323</v>
      </c>
      <c r="E31" s="134"/>
      <c r="F31" s="134"/>
      <c r="G31" s="229"/>
      <c r="H31" s="850">
        <f>IF(geg!F24=0,0,(geg!F24-geg!F26)*tab!$D95)</f>
        <v>7831.9500000000007</v>
      </c>
      <c r="I31" s="850">
        <f>IF(geg!G24=0,0,(geg!G24-geg!G26)*tab!$J95)</f>
        <v>7847.7</v>
      </c>
      <c r="J31" s="850">
        <f>IF(geg!H24=0,0,(geg!H24-geg!H26)*tab!$J95)</f>
        <v>7847.7</v>
      </c>
      <c r="K31" s="850">
        <f>IF(geg!I24=0,0,(geg!I24-geg!I26)*tab!$J95)</f>
        <v>7847.7</v>
      </c>
      <c r="L31" s="850">
        <f>IF(geg!J24=0,0,(geg!J24-geg!J26)*tab!$J95)</f>
        <v>7847.7</v>
      </c>
      <c r="M31" s="466"/>
      <c r="N31" s="96"/>
    </row>
    <row r="32" spans="2:14" ht="12.75" customHeight="1" x14ac:dyDescent="0.2">
      <c r="B32" s="93"/>
      <c r="C32" s="133"/>
      <c r="D32" s="264" t="s">
        <v>298</v>
      </c>
      <c r="E32" s="134"/>
      <c r="F32" s="134"/>
      <c r="G32" s="229"/>
      <c r="H32" s="851">
        <f>IF(geg!$F$64="ja",IF((H30-H31-H19)&lt;0,0,H30-H31-H19),0)</f>
        <v>2170.5999999999767</v>
      </c>
      <c r="I32" s="851">
        <f>IF(geg!$G$64="ja",IF((I30-I31-I19)&lt;0,0,I30-I31-I19),0)</f>
        <v>2193.4400000000023</v>
      </c>
      <c r="J32" s="851">
        <f>IF(geg!$G$64="ja",IF((J30-J31-J19)&lt;0,0,J30-J31-J19),0)</f>
        <v>2193.4400000000023</v>
      </c>
      <c r="K32" s="851">
        <f>IF(geg!$G$64="ja",IF((K30-K31-K19)&lt;0,0,K30-K31-K19),0)</f>
        <v>2193.4400000000023</v>
      </c>
      <c r="L32" s="851">
        <f>IF(geg!$G$64="ja",IF((L30-L31-L19)&lt;0,0,L30-L31-L19),0)</f>
        <v>2193.4400000000023</v>
      </c>
      <c r="M32" s="466"/>
      <c r="N32" s="96"/>
    </row>
    <row r="33" spans="2:14" ht="12.75" customHeight="1" x14ac:dyDescent="0.2">
      <c r="B33" s="93"/>
      <c r="C33" s="133"/>
      <c r="D33" s="644"/>
      <c r="E33" s="134"/>
      <c r="F33" s="134"/>
      <c r="G33" s="138"/>
      <c r="H33" s="484">
        <v>0</v>
      </c>
      <c r="I33" s="484">
        <f t="shared" ref="I33" si="6">H33</f>
        <v>0</v>
      </c>
      <c r="J33" s="484">
        <f t="shared" ref="J33" si="7">I33</f>
        <v>0</v>
      </c>
      <c r="K33" s="484">
        <f t="shared" ref="K33" si="8">J33</f>
        <v>0</v>
      </c>
      <c r="L33" s="484">
        <f t="shared" ref="L33" si="9">K33</f>
        <v>0</v>
      </c>
      <c r="M33" s="466"/>
      <c r="N33" s="96"/>
    </row>
    <row r="34" spans="2:14" ht="12.75" customHeight="1" x14ac:dyDescent="0.2">
      <c r="B34" s="93"/>
      <c r="C34" s="133"/>
      <c r="D34" s="644"/>
      <c r="E34" s="134"/>
      <c r="F34" s="134"/>
      <c r="G34" s="138"/>
      <c r="H34" s="484">
        <v>0</v>
      </c>
      <c r="I34" s="484">
        <f t="shared" ref="I34:I37" si="10">H34</f>
        <v>0</v>
      </c>
      <c r="J34" s="484">
        <f t="shared" ref="J34:J37" si="11">I34</f>
        <v>0</v>
      </c>
      <c r="K34" s="484">
        <f t="shared" ref="K34:K37" si="12">J34</f>
        <v>0</v>
      </c>
      <c r="L34" s="484">
        <f t="shared" ref="L34:L37" si="13">K34</f>
        <v>0</v>
      </c>
      <c r="M34" s="466"/>
      <c r="N34" s="96"/>
    </row>
    <row r="35" spans="2:14" ht="12.75" customHeight="1" x14ac:dyDescent="0.2">
      <c r="B35" s="93"/>
      <c r="C35" s="133"/>
      <c r="D35" s="644"/>
      <c r="E35" s="134"/>
      <c r="F35" s="134"/>
      <c r="G35" s="138"/>
      <c r="H35" s="484">
        <v>0</v>
      </c>
      <c r="I35" s="484">
        <f t="shared" si="10"/>
        <v>0</v>
      </c>
      <c r="J35" s="484">
        <f t="shared" si="11"/>
        <v>0</v>
      </c>
      <c r="K35" s="484">
        <f t="shared" si="12"/>
        <v>0</v>
      </c>
      <c r="L35" s="484">
        <f t="shared" si="13"/>
        <v>0</v>
      </c>
      <c r="M35" s="466"/>
      <c r="N35" s="96"/>
    </row>
    <row r="36" spans="2:14" ht="12.75" customHeight="1" x14ac:dyDescent="0.2">
      <c r="B36" s="93"/>
      <c r="C36" s="133"/>
      <c r="D36" s="644"/>
      <c r="E36" s="134"/>
      <c r="F36" s="134"/>
      <c r="G36" s="138"/>
      <c r="H36" s="484">
        <v>0</v>
      </c>
      <c r="I36" s="484">
        <f t="shared" si="10"/>
        <v>0</v>
      </c>
      <c r="J36" s="484">
        <f t="shared" si="11"/>
        <v>0</v>
      </c>
      <c r="K36" s="484">
        <f t="shared" si="12"/>
        <v>0</v>
      </c>
      <c r="L36" s="484">
        <f t="shared" si="13"/>
        <v>0</v>
      </c>
      <c r="M36" s="466"/>
      <c r="N36" s="96"/>
    </row>
    <row r="37" spans="2:14" ht="12.75" customHeight="1" x14ac:dyDescent="0.2">
      <c r="B37" s="93"/>
      <c r="C37" s="133"/>
      <c r="D37" s="644"/>
      <c r="E37" s="134"/>
      <c r="F37" s="134"/>
      <c r="G37" s="138"/>
      <c r="H37" s="484">
        <v>0</v>
      </c>
      <c r="I37" s="484">
        <f t="shared" si="10"/>
        <v>0</v>
      </c>
      <c r="J37" s="484">
        <f t="shared" si="11"/>
        <v>0</v>
      </c>
      <c r="K37" s="484">
        <f t="shared" si="12"/>
        <v>0</v>
      </c>
      <c r="L37" s="484">
        <f t="shared" si="13"/>
        <v>0</v>
      </c>
      <c r="M37" s="466"/>
      <c r="N37" s="96"/>
    </row>
    <row r="38" spans="2:14" ht="12.75" customHeight="1" x14ac:dyDescent="0.2">
      <c r="B38" s="93"/>
      <c r="C38" s="133"/>
      <c r="D38" s="264"/>
      <c r="E38" s="134"/>
      <c r="F38" s="134"/>
      <c r="G38" s="138"/>
      <c r="H38" s="847">
        <f>SUM(H31:H37)</f>
        <v>10002.549999999977</v>
      </c>
      <c r="I38" s="847">
        <f>SUM(I31:I37)</f>
        <v>10041.140000000003</v>
      </c>
      <c r="J38" s="847">
        <f>SUM(J31:J37)</f>
        <v>10041.140000000003</v>
      </c>
      <c r="K38" s="847">
        <f>SUM(K31:K37)</f>
        <v>10041.140000000003</v>
      </c>
      <c r="L38" s="847">
        <f>SUM(L31:L37)</f>
        <v>10041.140000000003</v>
      </c>
      <c r="M38" s="466"/>
      <c r="N38" s="96"/>
    </row>
    <row r="39" spans="2:14" ht="12.75" customHeight="1" x14ac:dyDescent="0.2">
      <c r="B39" s="93"/>
      <c r="C39" s="133"/>
      <c r="D39" s="524" t="s">
        <v>289</v>
      </c>
      <c r="E39" s="134"/>
      <c r="F39" s="134"/>
      <c r="G39" s="138"/>
      <c r="H39" s="138"/>
      <c r="I39" s="134"/>
      <c r="J39" s="134"/>
      <c r="K39" s="134"/>
      <c r="L39" s="461"/>
      <c r="M39" s="467"/>
      <c r="N39" s="96"/>
    </row>
    <row r="40" spans="2:14" ht="12.75" customHeight="1" x14ac:dyDescent="0.2">
      <c r="B40" s="93"/>
      <c r="C40" s="133"/>
      <c r="D40" s="553" t="s">
        <v>20</v>
      </c>
      <c r="E40" s="134"/>
      <c r="F40" s="134"/>
      <c r="G40" s="138"/>
      <c r="H40" s="138"/>
      <c r="I40" s="468"/>
      <c r="J40" s="468"/>
      <c r="K40" s="468"/>
      <c r="L40" s="461"/>
      <c r="M40" s="467"/>
      <c r="N40" s="96"/>
    </row>
    <row r="41" spans="2:14" ht="12.75" customHeight="1" x14ac:dyDescent="0.2">
      <c r="B41" s="93"/>
      <c r="C41" s="133"/>
      <c r="D41" s="263" t="s">
        <v>297</v>
      </c>
      <c r="E41" s="134"/>
      <c r="G41" s="138"/>
      <c r="H41" s="852">
        <f>$F$19*H19+$F$21*H21+$F$22*H22+$F$23*H23</f>
        <v>0</v>
      </c>
      <c r="I41" s="852">
        <f>$F$19*I19+$F$21*I21+$F$22*I22+$F$23*I23</f>
        <v>0</v>
      </c>
      <c r="J41" s="852">
        <f>$F$19*J19+$F$21*J21+$F$22*J22+$F$23*J23</f>
        <v>0</v>
      </c>
      <c r="K41" s="852">
        <f>$F$19*K19+$F$21*K21+$F$22*K22+$F$23*K23</f>
        <v>0</v>
      </c>
      <c r="L41" s="852">
        <f>$F$19*L19+$F$21*L21+$F$22*L22+$F$23*L23</f>
        <v>0</v>
      </c>
      <c r="M41" s="467"/>
      <c r="N41" s="96"/>
    </row>
    <row r="42" spans="2:14" ht="12.75" customHeight="1" x14ac:dyDescent="0.2">
      <c r="B42" s="93"/>
      <c r="C42" s="133"/>
      <c r="D42" s="730"/>
      <c r="E42" s="138"/>
      <c r="F42" s="134"/>
      <c r="G42" s="138"/>
      <c r="H42" s="446">
        <v>0</v>
      </c>
      <c r="I42" s="446">
        <f>+H42</f>
        <v>0</v>
      </c>
      <c r="J42" s="446">
        <f>+I42</f>
        <v>0</v>
      </c>
      <c r="K42" s="446">
        <f>+J42</f>
        <v>0</v>
      </c>
      <c r="L42" s="446">
        <f>+K42</f>
        <v>0</v>
      </c>
      <c r="M42" s="467"/>
      <c r="N42" s="96"/>
    </row>
    <row r="43" spans="2:14" ht="12.75" customHeight="1" x14ac:dyDescent="0.2">
      <c r="B43" s="93"/>
      <c r="C43" s="133"/>
      <c r="D43" s="730"/>
      <c r="E43" s="138"/>
      <c r="F43" s="134"/>
      <c r="G43" s="138"/>
      <c r="H43" s="446">
        <v>0</v>
      </c>
      <c r="I43" s="446">
        <f t="shared" ref="I43:L45" si="14">+H43</f>
        <v>0</v>
      </c>
      <c r="J43" s="446">
        <f t="shared" si="14"/>
        <v>0</v>
      </c>
      <c r="K43" s="446">
        <f t="shared" si="14"/>
        <v>0</v>
      </c>
      <c r="L43" s="446">
        <f t="shared" si="14"/>
        <v>0</v>
      </c>
      <c r="M43" s="467"/>
      <c r="N43" s="96"/>
    </row>
    <row r="44" spans="2:14" ht="12.75" customHeight="1" x14ac:dyDescent="0.2">
      <c r="B44" s="93"/>
      <c r="C44" s="133"/>
      <c r="D44" s="730"/>
      <c r="E44" s="138"/>
      <c r="F44" s="146"/>
      <c r="G44" s="138"/>
      <c r="H44" s="446">
        <v>0</v>
      </c>
      <c r="I44" s="446">
        <f t="shared" si="14"/>
        <v>0</v>
      </c>
      <c r="J44" s="446">
        <f t="shared" si="14"/>
        <v>0</v>
      </c>
      <c r="K44" s="446">
        <f t="shared" si="14"/>
        <v>0</v>
      </c>
      <c r="L44" s="446">
        <f t="shared" si="14"/>
        <v>0</v>
      </c>
      <c r="M44" s="467"/>
      <c r="N44" s="96"/>
    </row>
    <row r="45" spans="2:14" ht="12.75" customHeight="1" x14ac:dyDescent="0.2">
      <c r="B45" s="93"/>
      <c r="C45" s="133"/>
      <c r="D45" s="730"/>
      <c r="E45" s="138"/>
      <c r="F45" s="146"/>
      <c r="G45" s="138"/>
      <c r="H45" s="446">
        <v>0</v>
      </c>
      <c r="I45" s="446">
        <f t="shared" si="14"/>
        <v>0</v>
      </c>
      <c r="J45" s="446">
        <f t="shared" si="14"/>
        <v>0</v>
      </c>
      <c r="K45" s="446">
        <f t="shared" si="14"/>
        <v>0</v>
      </c>
      <c r="L45" s="446">
        <f t="shared" si="14"/>
        <v>0</v>
      </c>
      <c r="M45" s="467"/>
      <c r="N45" s="96"/>
    </row>
    <row r="46" spans="2:14" ht="12.75" customHeight="1" x14ac:dyDescent="0.2">
      <c r="B46" s="93"/>
      <c r="C46" s="133"/>
      <c r="D46" s="264"/>
      <c r="E46" s="138"/>
      <c r="F46" s="146"/>
      <c r="G46" s="138"/>
      <c r="H46" s="847">
        <f>SUM(H41:H45)</f>
        <v>0</v>
      </c>
      <c r="I46" s="847">
        <f>SUM(I41:I45)</f>
        <v>0</v>
      </c>
      <c r="J46" s="847">
        <f>SUM(J41:J45)</f>
        <v>0</v>
      </c>
      <c r="K46" s="847">
        <f>SUM(K41:K45)</f>
        <v>0</v>
      </c>
      <c r="L46" s="847">
        <f>SUM(L41:L45)</f>
        <v>0</v>
      </c>
      <c r="M46" s="469"/>
      <c r="N46" s="96"/>
    </row>
    <row r="47" spans="2:14" ht="12.75" customHeight="1" x14ac:dyDescent="0.2">
      <c r="B47" s="93"/>
      <c r="C47" s="133"/>
      <c r="D47" s="524" t="s">
        <v>21</v>
      </c>
      <c r="E47" s="138"/>
      <c r="F47" s="146"/>
      <c r="G47" s="138"/>
      <c r="H47" s="227"/>
      <c r="I47" s="227"/>
      <c r="J47" s="429"/>
      <c r="K47" s="429"/>
      <c r="L47" s="429"/>
      <c r="M47" s="467"/>
      <c r="N47" s="96"/>
    </row>
    <row r="48" spans="2:14" ht="12.75" customHeight="1" x14ac:dyDescent="0.2">
      <c r="B48" s="93"/>
      <c r="C48" s="133"/>
      <c r="D48" s="730"/>
      <c r="E48" s="138"/>
      <c r="F48" s="146"/>
      <c r="G48" s="138"/>
      <c r="H48" s="446">
        <v>0</v>
      </c>
      <c r="I48" s="446">
        <f>+H48</f>
        <v>0</v>
      </c>
      <c r="J48" s="446">
        <f>+I48</f>
        <v>0</v>
      </c>
      <c r="K48" s="446">
        <f>+J48</f>
        <v>0</v>
      </c>
      <c r="L48" s="446">
        <f>+K48</f>
        <v>0</v>
      </c>
      <c r="M48" s="467"/>
      <c r="N48" s="96"/>
    </row>
    <row r="49" spans="2:28" ht="12.75" customHeight="1" x14ac:dyDescent="0.2">
      <c r="B49" s="93"/>
      <c r="C49" s="133"/>
      <c r="D49" s="730"/>
      <c r="E49" s="138"/>
      <c r="F49" s="146"/>
      <c r="G49" s="138"/>
      <c r="H49" s="446">
        <v>0</v>
      </c>
      <c r="I49" s="446">
        <f t="shared" ref="I49:L52" si="15">+H49</f>
        <v>0</v>
      </c>
      <c r="J49" s="446">
        <f t="shared" si="15"/>
        <v>0</v>
      </c>
      <c r="K49" s="446">
        <f t="shared" si="15"/>
        <v>0</v>
      </c>
      <c r="L49" s="446">
        <f t="shared" si="15"/>
        <v>0</v>
      </c>
      <c r="M49" s="467"/>
      <c r="N49" s="96"/>
    </row>
    <row r="50" spans="2:28" ht="12.75" customHeight="1" x14ac:dyDescent="0.2">
      <c r="B50" s="93"/>
      <c r="C50" s="133"/>
      <c r="D50" s="730"/>
      <c r="E50" s="138"/>
      <c r="F50" s="146"/>
      <c r="G50" s="138"/>
      <c r="H50" s="446">
        <v>0</v>
      </c>
      <c r="I50" s="446">
        <f t="shared" si="15"/>
        <v>0</v>
      </c>
      <c r="J50" s="446">
        <f t="shared" si="15"/>
        <v>0</v>
      </c>
      <c r="K50" s="446">
        <f t="shared" si="15"/>
        <v>0</v>
      </c>
      <c r="L50" s="446">
        <f t="shared" si="15"/>
        <v>0</v>
      </c>
      <c r="M50" s="467"/>
      <c r="N50" s="96"/>
    </row>
    <row r="51" spans="2:28" ht="12.75" customHeight="1" x14ac:dyDescent="0.2">
      <c r="B51" s="93"/>
      <c r="C51" s="133"/>
      <c r="D51" s="730"/>
      <c r="E51" s="138"/>
      <c r="F51" s="146"/>
      <c r="G51" s="138"/>
      <c r="H51" s="446">
        <v>0</v>
      </c>
      <c r="I51" s="446">
        <f t="shared" si="15"/>
        <v>0</v>
      </c>
      <c r="J51" s="446">
        <f t="shared" si="15"/>
        <v>0</v>
      </c>
      <c r="K51" s="446">
        <f t="shared" si="15"/>
        <v>0</v>
      </c>
      <c r="L51" s="446">
        <f t="shared" si="15"/>
        <v>0</v>
      </c>
      <c r="M51" s="467"/>
      <c r="N51" s="96"/>
    </row>
    <row r="52" spans="2:28" ht="12.75" customHeight="1" x14ac:dyDescent="0.2">
      <c r="B52" s="93"/>
      <c r="C52" s="133"/>
      <c r="D52" s="730"/>
      <c r="E52" s="138"/>
      <c r="F52" s="146"/>
      <c r="G52" s="138"/>
      <c r="H52" s="289">
        <v>0</v>
      </c>
      <c r="I52" s="446">
        <f t="shared" si="15"/>
        <v>0</v>
      </c>
      <c r="J52" s="446">
        <f t="shared" si="15"/>
        <v>0</v>
      </c>
      <c r="K52" s="446">
        <f t="shared" si="15"/>
        <v>0</v>
      </c>
      <c r="L52" s="446">
        <f t="shared" si="15"/>
        <v>0</v>
      </c>
      <c r="M52" s="467"/>
      <c r="N52" s="96"/>
    </row>
    <row r="53" spans="2:28" ht="12.75" customHeight="1" x14ac:dyDescent="0.2">
      <c r="B53" s="93"/>
      <c r="C53" s="133"/>
      <c r="D53" s="264"/>
      <c r="E53" s="138"/>
      <c r="F53" s="138"/>
      <c r="G53" s="138"/>
      <c r="H53" s="847">
        <f>SUM(H48:H52)</f>
        <v>0</v>
      </c>
      <c r="I53" s="847">
        <f>SUM(I48:I52)</f>
        <v>0</v>
      </c>
      <c r="J53" s="847">
        <f>SUM(J48:J52)</f>
        <v>0</v>
      </c>
      <c r="K53" s="847">
        <f>SUM(K48:K52)</f>
        <v>0</v>
      </c>
      <c r="L53" s="847">
        <f>SUM(L48:L52)</f>
        <v>0</v>
      </c>
      <c r="M53" s="469"/>
      <c r="N53" s="96"/>
    </row>
    <row r="54" spans="2:28" ht="12.75" customHeight="1" x14ac:dyDescent="0.2">
      <c r="B54" s="93"/>
      <c r="C54" s="133"/>
      <c r="D54" s="264"/>
      <c r="E54" s="134"/>
      <c r="F54" s="134"/>
      <c r="G54" s="138"/>
      <c r="H54" s="470"/>
      <c r="I54" s="470"/>
      <c r="J54" s="470"/>
      <c r="K54" s="470"/>
      <c r="L54" s="470"/>
      <c r="M54" s="467"/>
      <c r="N54" s="96"/>
    </row>
    <row r="55" spans="2:28" ht="12.75" customHeight="1" x14ac:dyDescent="0.2">
      <c r="B55" s="93"/>
      <c r="C55" s="133"/>
      <c r="D55" s="524" t="s">
        <v>22</v>
      </c>
      <c r="E55" s="222"/>
      <c r="F55" s="222"/>
      <c r="G55" s="139"/>
      <c r="H55" s="846">
        <f>H46-H53</f>
        <v>0</v>
      </c>
      <c r="I55" s="846">
        <f>I46-I53</f>
        <v>0</v>
      </c>
      <c r="J55" s="846">
        <f>J46-J53</f>
        <v>0</v>
      </c>
      <c r="K55" s="846">
        <f>K46-K53</f>
        <v>0</v>
      </c>
      <c r="L55" s="846">
        <f>L46-L53</f>
        <v>0</v>
      </c>
      <c r="M55" s="467"/>
      <c r="N55" s="96"/>
    </row>
    <row r="56" spans="2:28" ht="12.75" customHeight="1" x14ac:dyDescent="0.2">
      <c r="B56" s="93"/>
      <c r="C56" s="133"/>
      <c r="D56" s="264"/>
      <c r="E56" s="134"/>
      <c r="F56" s="134"/>
      <c r="G56" s="138"/>
      <c r="H56" s="468"/>
      <c r="I56" s="468"/>
      <c r="J56" s="468"/>
      <c r="K56" s="468"/>
      <c r="L56" s="461"/>
      <c r="M56" s="467"/>
      <c r="N56" s="96"/>
    </row>
    <row r="57" spans="2:28" ht="12.75" customHeight="1" x14ac:dyDescent="0.2">
      <c r="B57" s="93"/>
      <c r="C57" s="133"/>
      <c r="D57" s="264"/>
      <c r="E57" s="134"/>
      <c r="F57" s="134"/>
      <c r="G57" s="138"/>
      <c r="H57" s="468"/>
      <c r="I57" s="468"/>
      <c r="J57" s="468"/>
      <c r="K57" s="468"/>
      <c r="L57" s="461"/>
      <c r="M57" s="467"/>
      <c r="N57" s="96"/>
    </row>
    <row r="58" spans="2:28" ht="12.75" customHeight="1" x14ac:dyDescent="0.2">
      <c r="B58" s="93"/>
      <c r="C58" s="133"/>
      <c r="D58" s="340" t="s">
        <v>61</v>
      </c>
      <c r="E58" s="134"/>
      <c r="F58" s="134"/>
      <c r="G58" s="134"/>
      <c r="H58" s="845">
        <f>H19+H24+H38-H55</f>
        <v>193300.72</v>
      </c>
      <c r="I58" s="845">
        <f>I19+I24+I38-I55</f>
        <v>194422.45</v>
      </c>
      <c r="J58" s="845">
        <f>J19+J24+J38-J55</f>
        <v>194422.45</v>
      </c>
      <c r="K58" s="845">
        <f>K19+K24+K38-K55</f>
        <v>194422.45</v>
      </c>
      <c r="L58" s="845">
        <f>L19+L24+L38-L55</f>
        <v>194422.45</v>
      </c>
      <c r="M58" s="467"/>
      <c r="N58" s="96"/>
    </row>
    <row r="59" spans="2:28" ht="12.75" customHeight="1" x14ac:dyDescent="0.2">
      <c r="B59" s="93"/>
      <c r="C59" s="133"/>
      <c r="D59" s="340"/>
      <c r="E59" s="134"/>
      <c r="F59" s="134"/>
      <c r="G59" s="134"/>
      <c r="H59" s="134"/>
      <c r="I59" s="468"/>
      <c r="J59" s="468"/>
      <c r="K59" s="468"/>
      <c r="L59" s="468"/>
      <c r="M59" s="467"/>
      <c r="N59" s="96"/>
    </row>
    <row r="60" spans="2:28" ht="12.75" customHeight="1" x14ac:dyDescent="0.2">
      <c r="B60" s="93"/>
      <c r="C60" s="94"/>
      <c r="D60" s="821"/>
      <c r="E60" s="115"/>
      <c r="F60" s="115"/>
      <c r="G60" s="94"/>
      <c r="H60" s="95"/>
      <c r="I60" s="95"/>
      <c r="J60" s="453"/>
      <c r="K60" s="453"/>
      <c r="L60" s="453"/>
      <c r="M60" s="94"/>
      <c r="N60" s="96"/>
    </row>
    <row r="61" spans="2:28" ht="12.75" customHeight="1" x14ac:dyDescent="0.2">
      <c r="B61" s="93"/>
      <c r="C61" s="133"/>
      <c r="D61" s="264"/>
      <c r="E61" s="134"/>
      <c r="F61" s="134"/>
      <c r="G61" s="138"/>
      <c r="H61" s="272"/>
      <c r="I61" s="272"/>
      <c r="J61" s="272"/>
      <c r="K61" s="272"/>
      <c r="L61" s="272"/>
      <c r="M61" s="467"/>
      <c r="N61" s="96"/>
      <c r="P61" s="37"/>
      <c r="Q61" s="37"/>
      <c r="R61" s="37"/>
      <c r="S61" s="37"/>
      <c r="T61" s="37"/>
      <c r="U61" s="37"/>
      <c r="V61" s="37"/>
      <c r="W61" s="37"/>
      <c r="X61" s="37"/>
      <c r="Y61" s="37"/>
      <c r="Z61" s="37"/>
      <c r="AA61" s="37"/>
      <c r="AB61" s="37"/>
    </row>
    <row r="62" spans="2:28" ht="12.75" customHeight="1" x14ac:dyDescent="0.2">
      <c r="B62" s="93"/>
      <c r="C62" s="133"/>
      <c r="D62" s="712" t="s">
        <v>290</v>
      </c>
      <c r="E62" s="134"/>
      <c r="F62" s="134"/>
      <c r="G62" s="138"/>
      <c r="H62" s="272"/>
      <c r="I62" s="272"/>
      <c r="J62" s="272"/>
      <c r="K62" s="272"/>
      <c r="L62" s="272"/>
      <c r="M62" s="467"/>
      <c r="N62" s="96"/>
    </row>
    <row r="63" spans="2:28" ht="12.75" customHeight="1" x14ac:dyDescent="0.2">
      <c r="B63" s="93"/>
      <c r="C63" s="133"/>
      <c r="D63" s="524"/>
      <c r="E63" s="134"/>
      <c r="F63" s="134"/>
      <c r="G63" s="138"/>
      <c r="H63" s="272"/>
      <c r="I63" s="272"/>
      <c r="J63" s="272"/>
      <c r="K63" s="272"/>
      <c r="L63" s="272"/>
      <c r="M63" s="467"/>
      <c r="N63" s="96"/>
    </row>
    <row r="64" spans="2:28" ht="12.75" customHeight="1" x14ac:dyDescent="0.2">
      <c r="B64" s="93"/>
      <c r="C64" s="133"/>
      <c r="D64" s="503"/>
      <c r="E64" s="134"/>
      <c r="F64" s="134"/>
      <c r="G64" s="138"/>
      <c r="H64" s="484">
        <v>0</v>
      </c>
      <c r="I64" s="484">
        <f t="shared" ref="I64:L68" si="16">H64</f>
        <v>0</v>
      </c>
      <c r="J64" s="484">
        <f t="shared" si="16"/>
        <v>0</v>
      </c>
      <c r="K64" s="484">
        <f t="shared" si="16"/>
        <v>0</v>
      </c>
      <c r="L64" s="484">
        <f t="shared" si="16"/>
        <v>0</v>
      </c>
      <c r="M64" s="467"/>
      <c r="N64" s="96"/>
      <c r="P64" s="37"/>
      <c r="Q64" s="37"/>
      <c r="R64" s="37"/>
      <c r="S64" s="37"/>
      <c r="T64" s="37"/>
      <c r="U64" s="37"/>
      <c r="V64" s="37"/>
      <c r="W64" s="37"/>
      <c r="X64" s="37"/>
      <c r="Y64" s="37"/>
      <c r="Z64" s="37"/>
      <c r="AA64" s="37"/>
      <c r="AB64" s="37"/>
    </row>
    <row r="65" spans="2:14" ht="12.75" customHeight="1" x14ac:dyDescent="0.2">
      <c r="B65" s="93"/>
      <c r="C65" s="133"/>
      <c r="D65" s="503"/>
      <c r="E65" s="134"/>
      <c r="F65" s="134"/>
      <c r="G65" s="138"/>
      <c r="H65" s="484">
        <v>0</v>
      </c>
      <c r="I65" s="484">
        <f t="shared" si="16"/>
        <v>0</v>
      </c>
      <c r="J65" s="484">
        <f t="shared" si="16"/>
        <v>0</v>
      </c>
      <c r="K65" s="484">
        <f t="shared" si="16"/>
        <v>0</v>
      </c>
      <c r="L65" s="484">
        <f t="shared" si="16"/>
        <v>0</v>
      </c>
      <c r="M65" s="467"/>
      <c r="N65" s="96"/>
    </row>
    <row r="66" spans="2:14" ht="12.75" customHeight="1" x14ac:dyDescent="0.2">
      <c r="B66" s="93"/>
      <c r="C66" s="133"/>
      <c r="D66" s="503"/>
      <c r="E66" s="134"/>
      <c r="F66" s="134"/>
      <c r="G66" s="138"/>
      <c r="H66" s="484">
        <v>0</v>
      </c>
      <c r="I66" s="484">
        <f t="shared" si="16"/>
        <v>0</v>
      </c>
      <c r="J66" s="484">
        <f t="shared" si="16"/>
        <v>0</v>
      </c>
      <c r="K66" s="484">
        <f t="shared" si="16"/>
        <v>0</v>
      </c>
      <c r="L66" s="484">
        <f t="shared" si="16"/>
        <v>0</v>
      </c>
      <c r="M66" s="467"/>
      <c r="N66" s="96"/>
    </row>
    <row r="67" spans="2:14" ht="12.75" customHeight="1" x14ac:dyDescent="0.2">
      <c r="B67" s="93"/>
      <c r="C67" s="133"/>
      <c r="D67" s="503"/>
      <c r="E67" s="134"/>
      <c r="F67" s="134"/>
      <c r="G67" s="138"/>
      <c r="H67" s="484">
        <v>0</v>
      </c>
      <c r="I67" s="484">
        <f t="shared" si="16"/>
        <v>0</v>
      </c>
      <c r="J67" s="484">
        <f t="shared" si="16"/>
        <v>0</v>
      </c>
      <c r="K67" s="484">
        <f t="shared" si="16"/>
        <v>0</v>
      </c>
      <c r="L67" s="484">
        <f t="shared" si="16"/>
        <v>0</v>
      </c>
      <c r="M67" s="467"/>
      <c r="N67" s="96"/>
    </row>
    <row r="68" spans="2:14" ht="12.75" customHeight="1" x14ac:dyDescent="0.2">
      <c r="B68" s="93"/>
      <c r="C68" s="133"/>
      <c r="D68" s="503"/>
      <c r="E68" s="134"/>
      <c r="F68" s="134"/>
      <c r="G68" s="138"/>
      <c r="H68" s="484">
        <v>0</v>
      </c>
      <c r="I68" s="484">
        <f t="shared" si="16"/>
        <v>0</v>
      </c>
      <c r="J68" s="484">
        <f t="shared" si="16"/>
        <v>0</v>
      </c>
      <c r="K68" s="484">
        <f t="shared" si="16"/>
        <v>0</v>
      </c>
      <c r="L68" s="484">
        <f t="shared" si="16"/>
        <v>0</v>
      </c>
      <c r="M68" s="467"/>
      <c r="N68" s="96"/>
    </row>
    <row r="69" spans="2:14" ht="12.75" customHeight="1" x14ac:dyDescent="0.2">
      <c r="B69" s="93"/>
      <c r="C69" s="133"/>
      <c r="D69" s="264"/>
      <c r="E69" s="134"/>
      <c r="F69" s="134"/>
      <c r="G69" s="138"/>
      <c r="H69" s="272"/>
      <c r="I69" s="272"/>
      <c r="J69" s="272"/>
      <c r="K69" s="272"/>
      <c r="L69" s="272"/>
      <c r="M69" s="467"/>
      <c r="N69" s="96"/>
    </row>
    <row r="70" spans="2:14" ht="12.75" customHeight="1" x14ac:dyDescent="0.2">
      <c r="B70" s="93"/>
      <c r="C70" s="133"/>
      <c r="D70" s="340" t="s">
        <v>61</v>
      </c>
      <c r="E70" s="134"/>
      <c r="F70" s="134"/>
      <c r="G70" s="138"/>
      <c r="H70" s="844">
        <f>SUM(H64:H68)</f>
        <v>0</v>
      </c>
      <c r="I70" s="844">
        <f>SUM(I64:I68)</f>
        <v>0</v>
      </c>
      <c r="J70" s="844">
        <f>SUM(J64:J68)</f>
        <v>0</v>
      </c>
      <c r="K70" s="844">
        <f>SUM(K64:K68)</f>
        <v>0</v>
      </c>
      <c r="L70" s="844">
        <f>SUM(L64:L68)</f>
        <v>0</v>
      </c>
      <c r="M70" s="467"/>
      <c r="N70" s="96"/>
    </row>
    <row r="71" spans="2:14" ht="12.75" customHeight="1" x14ac:dyDescent="0.2">
      <c r="B71" s="93"/>
      <c r="C71" s="133"/>
      <c r="D71" s="264"/>
      <c r="E71" s="134"/>
      <c r="F71" s="134"/>
      <c r="G71" s="138"/>
      <c r="H71" s="138"/>
      <c r="I71" s="272"/>
      <c r="J71" s="272"/>
      <c r="K71" s="272"/>
      <c r="L71" s="272"/>
      <c r="M71" s="467"/>
      <c r="N71" s="96"/>
    </row>
    <row r="72" spans="2:14" ht="12.75" customHeight="1" x14ac:dyDescent="0.2">
      <c r="B72" s="93"/>
      <c r="C72" s="94"/>
      <c r="D72" s="821"/>
      <c r="E72" s="115"/>
      <c r="F72" s="115"/>
      <c r="G72" s="94"/>
      <c r="H72" s="95"/>
      <c r="I72" s="95"/>
      <c r="J72" s="453"/>
      <c r="K72" s="453"/>
      <c r="L72" s="453"/>
      <c r="M72" s="94"/>
      <c r="N72" s="96"/>
    </row>
    <row r="73" spans="2:14" ht="12.75" customHeight="1" x14ac:dyDescent="0.2">
      <c r="B73" s="93"/>
      <c r="C73" s="133"/>
      <c r="D73" s="264"/>
      <c r="E73" s="134"/>
      <c r="F73" s="134"/>
      <c r="G73" s="138"/>
      <c r="H73" s="138"/>
      <c r="I73" s="272"/>
      <c r="J73" s="272"/>
      <c r="K73" s="272"/>
      <c r="L73" s="272"/>
      <c r="M73" s="467"/>
      <c r="N73" s="96"/>
    </row>
    <row r="74" spans="2:14" ht="12.75" customHeight="1" x14ac:dyDescent="0.2">
      <c r="B74" s="93"/>
      <c r="C74" s="133"/>
      <c r="D74" s="712" t="s">
        <v>159</v>
      </c>
      <c r="E74" s="134"/>
      <c r="F74" s="134"/>
      <c r="G74" s="138"/>
      <c r="H74" s="138"/>
      <c r="I74" s="468"/>
      <c r="J74" s="468"/>
      <c r="K74" s="468"/>
      <c r="L74" s="468"/>
      <c r="M74" s="467"/>
      <c r="N74" s="96"/>
    </row>
    <row r="75" spans="2:14" ht="12.75" customHeight="1" x14ac:dyDescent="0.2">
      <c r="B75" s="93"/>
      <c r="C75" s="133"/>
      <c r="D75" s="712"/>
      <c r="E75" s="134"/>
      <c r="F75" s="134"/>
      <c r="G75" s="138"/>
      <c r="H75" s="138"/>
      <c r="I75" s="468"/>
      <c r="J75" s="468"/>
      <c r="K75" s="468"/>
      <c r="L75" s="468"/>
      <c r="M75" s="467"/>
      <c r="N75" s="96"/>
    </row>
    <row r="76" spans="2:14" ht="12.75" customHeight="1" x14ac:dyDescent="0.2">
      <c r="B76" s="93"/>
      <c r="C76" s="133"/>
      <c r="D76" s="264" t="s">
        <v>24</v>
      </c>
      <c r="E76" s="134"/>
      <c r="F76" s="134"/>
      <c r="G76" s="229"/>
      <c r="H76" s="484">
        <v>0</v>
      </c>
      <c r="I76" s="484">
        <f t="shared" ref="I76:I81" si="17">H76</f>
        <v>0</v>
      </c>
      <c r="J76" s="484">
        <f t="shared" ref="J76:K81" si="18">I76</f>
        <v>0</v>
      </c>
      <c r="K76" s="484">
        <f t="shared" si="18"/>
        <v>0</v>
      </c>
      <c r="L76" s="484">
        <f t="shared" ref="L76:L81" si="19">K76</f>
        <v>0</v>
      </c>
      <c r="M76" s="467"/>
      <c r="N76" s="96"/>
    </row>
    <row r="77" spans="2:14" ht="12.75" customHeight="1" x14ac:dyDescent="0.2">
      <c r="B77" s="93"/>
      <c r="C77" s="133"/>
      <c r="D77" s="264" t="s">
        <v>329</v>
      </c>
      <c r="E77" s="134"/>
      <c r="F77" s="134"/>
      <c r="G77" s="229"/>
      <c r="H77" s="484">
        <v>0</v>
      </c>
      <c r="I77" s="484">
        <f t="shared" si="17"/>
        <v>0</v>
      </c>
      <c r="J77" s="484">
        <f t="shared" si="18"/>
        <v>0</v>
      </c>
      <c r="K77" s="484">
        <f t="shared" si="18"/>
        <v>0</v>
      </c>
      <c r="L77" s="484">
        <f t="shared" si="19"/>
        <v>0</v>
      </c>
      <c r="M77" s="467"/>
      <c r="N77" s="96"/>
    </row>
    <row r="78" spans="2:14" ht="12.75" customHeight="1" x14ac:dyDescent="0.2">
      <c r="B78" s="93"/>
      <c r="C78" s="133"/>
      <c r="D78" s="264" t="s">
        <v>186</v>
      </c>
      <c r="E78" s="134"/>
      <c r="F78" s="134"/>
      <c r="G78" s="229"/>
      <c r="H78" s="484">
        <v>0</v>
      </c>
      <c r="I78" s="484">
        <f t="shared" si="17"/>
        <v>0</v>
      </c>
      <c r="J78" s="484">
        <f t="shared" si="18"/>
        <v>0</v>
      </c>
      <c r="K78" s="484">
        <f t="shared" si="18"/>
        <v>0</v>
      </c>
      <c r="L78" s="484">
        <f t="shared" si="19"/>
        <v>0</v>
      </c>
      <c r="M78" s="467"/>
      <c r="N78" s="96"/>
    </row>
    <row r="79" spans="2:14" ht="12.75" customHeight="1" x14ac:dyDescent="0.2">
      <c r="B79" s="93"/>
      <c r="C79" s="133"/>
      <c r="D79" s="823"/>
      <c r="E79" s="134"/>
      <c r="F79" s="134"/>
      <c r="G79" s="229"/>
      <c r="H79" s="484">
        <v>0</v>
      </c>
      <c r="I79" s="484">
        <f>H79</f>
        <v>0</v>
      </c>
      <c r="J79" s="484">
        <f t="shared" si="18"/>
        <v>0</v>
      </c>
      <c r="K79" s="484">
        <f t="shared" si="18"/>
        <v>0</v>
      </c>
      <c r="L79" s="484">
        <f>K79</f>
        <v>0</v>
      </c>
      <c r="M79" s="467"/>
      <c r="N79" s="96"/>
    </row>
    <row r="80" spans="2:14" ht="12.75" customHeight="1" x14ac:dyDescent="0.2">
      <c r="B80" s="93"/>
      <c r="C80" s="133"/>
      <c r="D80" s="823"/>
      <c r="E80" s="134"/>
      <c r="F80" s="134"/>
      <c r="G80" s="229"/>
      <c r="H80" s="484">
        <v>0</v>
      </c>
      <c r="I80" s="484">
        <f t="shared" si="17"/>
        <v>0</v>
      </c>
      <c r="J80" s="484">
        <f t="shared" si="18"/>
        <v>0</v>
      </c>
      <c r="K80" s="484">
        <f t="shared" si="18"/>
        <v>0</v>
      </c>
      <c r="L80" s="484">
        <f t="shared" si="19"/>
        <v>0</v>
      </c>
      <c r="M80" s="467"/>
      <c r="N80" s="96"/>
    </row>
    <row r="81" spans="2:14" ht="12.75" customHeight="1" x14ac:dyDescent="0.2">
      <c r="B81" s="93"/>
      <c r="C81" s="133"/>
      <c r="D81" s="823"/>
      <c r="E81" s="134"/>
      <c r="F81" s="134"/>
      <c r="G81" s="229"/>
      <c r="H81" s="484">
        <v>0</v>
      </c>
      <c r="I81" s="484">
        <f t="shared" si="17"/>
        <v>0</v>
      </c>
      <c r="J81" s="484">
        <f t="shared" si="18"/>
        <v>0</v>
      </c>
      <c r="K81" s="484">
        <f t="shared" si="18"/>
        <v>0</v>
      </c>
      <c r="L81" s="484">
        <f t="shared" si="19"/>
        <v>0</v>
      </c>
      <c r="M81" s="467"/>
      <c r="N81" s="96"/>
    </row>
    <row r="82" spans="2:14" ht="12.75" customHeight="1" x14ac:dyDescent="0.2">
      <c r="B82" s="93"/>
      <c r="C82" s="133"/>
      <c r="D82" s="264"/>
      <c r="E82" s="134"/>
      <c r="F82" s="134"/>
      <c r="G82" s="138"/>
      <c r="H82" s="138"/>
      <c r="I82" s="272"/>
      <c r="J82" s="272"/>
      <c r="K82" s="272"/>
      <c r="L82" s="272"/>
      <c r="M82" s="467"/>
      <c r="N82" s="96"/>
    </row>
    <row r="83" spans="2:14" ht="12.75" customHeight="1" x14ac:dyDescent="0.2">
      <c r="B83" s="93"/>
      <c r="C83" s="133"/>
      <c r="D83" s="340" t="s">
        <v>61</v>
      </c>
      <c r="E83" s="134"/>
      <c r="F83" s="134"/>
      <c r="G83" s="138"/>
      <c r="H83" s="844">
        <f>SUM(H76:H81)</f>
        <v>0</v>
      </c>
      <c r="I83" s="844">
        <f>SUM(I76:I81)</f>
        <v>0</v>
      </c>
      <c r="J83" s="844">
        <f>SUM(J76:J81)</f>
        <v>0</v>
      </c>
      <c r="K83" s="844">
        <f>SUM(K76:K81)</f>
        <v>0</v>
      </c>
      <c r="L83" s="844">
        <f>SUM(L76:L81)</f>
        <v>0</v>
      </c>
      <c r="M83" s="467"/>
      <c r="N83" s="96"/>
    </row>
    <row r="84" spans="2:14" ht="12.75" customHeight="1" x14ac:dyDescent="0.2">
      <c r="B84" s="93"/>
      <c r="C84" s="133"/>
      <c r="D84" s="264"/>
      <c r="E84" s="134"/>
      <c r="F84" s="134"/>
      <c r="G84" s="138"/>
      <c r="H84" s="138"/>
      <c r="I84" s="272"/>
      <c r="J84" s="272"/>
      <c r="K84" s="272"/>
      <c r="L84" s="272"/>
      <c r="M84" s="467"/>
      <c r="N84" s="96"/>
    </row>
    <row r="85" spans="2:14" ht="12.75" customHeight="1" x14ac:dyDescent="0.2">
      <c r="B85" s="93"/>
      <c r="C85" s="94"/>
      <c r="D85" s="821"/>
      <c r="E85" s="115"/>
      <c r="F85" s="115"/>
      <c r="G85" s="94"/>
      <c r="H85" s="95"/>
      <c r="I85" s="95"/>
      <c r="J85" s="453"/>
      <c r="K85" s="453"/>
      <c r="L85" s="453"/>
      <c r="M85" s="94"/>
      <c r="N85" s="96"/>
    </row>
    <row r="86" spans="2:14" ht="12.75" customHeight="1" x14ac:dyDescent="0.2">
      <c r="B86" s="93"/>
      <c r="C86" s="94"/>
      <c r="D86" s="821"/>
      <c r="E86" s="115"/>
      <c r="F86" s="115"/>
      <c r="G86" s="94"/>
      <c r="H86" s="95"/>
      <c r="I86" s="95"/>
      <c r="J86" s="453"/>
      <c r="K86" s="453"/>
      <c r="L86" s="453"/>
      <c r="M86" s="94"/>
      <c r="N86" s="96"/>
    </row>
    <row r="87" spans="2:14" ht="12.75" customHeight="1" x14ac:dyDescent="0.2">
      <c r="B87" s="93"/>
      <c r="C87" s="133"/>
      <c r="D87" s="264"/>
      <c r="E87" s="134"/>
      <c r="F87" s="134"/>
      <c r="G87" s="138"/>
      <c r="H87" s="134"/>
      <c r="I87" s="134"/>
      <c r="J87" s="134"/>
      <c r="K87" s="134"/>
      <c r="L87" s="134"/>
      <c r="M87" s="467"/>
      <c r="N87" s="96"/>
    </row>
    <row r="88" spans="2:14" ht="12.75" customHeight="1" x14ac:dyDescent="0.2">
      <c r="B88" s="93"/>
      <c r="C88" s="133"/>
      <c r="D88" s="712" t="s">
        <v>299</v>
      </c>
      <c r="E88" s="134"/>
      <c r="F88" s="134"/>
      <c r="G88" s="138"/>
      <c r="H88" s="844">
        <f>H58+H70+H83</f>
        <v>193300.72</v>
      </c>
      <c r="I88" s="844">
        <f>I58+I70+I83</f>
        <v>194422.45</v>
      </c>
      <c r="J88" s="844">
        <f>J58+J70+J83</f>
        <v>194422.45</v>
      </c>
      <c r="K88" s="844">
        <f>K58+K70+K83</f>
        <v>194422.45</v>
      </c>
      <c r="L88" s="844">
        <f>L58+L70+L83</f>
        <v>194422.45</v>
      </c>
      <c r="M88" s="467"/>
      <c r="N88" s="96"/>
    </row>
    <row r="89" spans="2:14" ht="12.75" customHeight="1" x14ac:dyDescent="0.2">
      <c r="B89" s="93"/>
      <c r="C89" s="133"/>
      <c r="D89" s="264"/>
      <c r="E89" s="134"/>
      <c r="F89" s="134"/>
      <c r="G89" s="138"/>
      <c r="H89" s="272"/>
      <c r="I89" s="272"/>
      <c r="J89" s="272"/>
      <c r="K89" s="272"/>
      <c r="L89" s="272"/>
      <c r="M89" s="467"/>
      <c r="N89" s="96"/>
    </row>
    <row r="90" spans="2:14" ht="12.75" customHeight="1" x14ac:dyDescent="0.2">
      <c r="B90" s="93"/>
      <c r="C90" s="133"/>
      <c r="D90" s="264" t="s">
        <v>321</v>
      </c>
      <c r="E90" s="134"/>
      <c r="F90" s="134"/>
      <c r="G90" s="138"/>
      <c r="H90" s="850">
        <f>pers!G91</f>
        <v>0</v>
      </c>
      <c r="I90" s="850">
        <f>pers!H91</f>
        <v>0</v>
      </c>
      <c r="J90" s="850">
        <f>pers!I91</f>
        <v>0</v>
      </c>
      <c r="K90" s="850">
        <f>pers!J91</f>
        <v>0</v>
      </c>
      <c r="L90" s="850">
        <f>pers!K91</f>
        <v>0</v>
      </c>
      <c r="M90" s="467"/>
      <c r="N90" s="96"/>
    </row>
    <row r="91" spans="2:14" ht="12.75" customHeight="1" x14ac:dyDescent="0.2">
      <c r="B91" s="93"/>
      <c r="C91" s="133"/>
      <c r="D91" s="264" t="s">
        <v>316</v>
      </c>
      <c r="E91" s="134"/>
      <c r="F91" s="134"/>
      <c r="G91" s="138"/>
      <c r="H91" s="850">
        <f>persbel!G72</f>
        <v>0</v>
      </c>
      <c r="I91" s="850">
        <f>persbel!H72</f>
        <v>0</v>
      </c>
      <c r="J91" s="850">
        <f>persbel!I72</f>
        <v>0</v>
      </c>
      <c r="K91" s="850">
        <f>persbel!J72</f>
        <v>0</v>
      </c>
      <c r="L91" s="850">
        <f>persbel!K72</f>
        <v>0</v>
      </c>
      <c r="M91" s="467"/>
      <c r="N91" s="96"/>
    </row>
    <row r="92" spans="2:14" ht="12.75" customHeight="1" x14ac:dyDescent="0.2">
      <c r="B92" s="93"/>
      <c r="C92" s="133"/>
      <c r="D92" s="264" t="s">
        <v>322</v>
      </c>
      <c r="E92" s="134"/>
      <c r="F92" s="134"/>
      <c r="G92" s="138"/>
      <c r="H92" s="850">
        <f>pers!G89</f>
        <v>0</v>
      </c>
      <c r="I92" s="850">
        <f>pers!H89</f>
        <v>0</v>
      </c>
      <c r="J92" s="850">
        <f>pers!I89</f>
        <v>0</v>
      </c>
      <c r="K92" s="850">
        <f>pers!J89</f>
        <v>0</v>
      </c>
      <c r="L92" s="850">
        <f>pers!K89</f>
        <v>0</v>
      </c>
      <c r="M92" s="467"/>
      <c r="N92" s="96"/>
    </row>
    <row r="93" spans="2:14" ht="12.75" customHeight="1" x14ac:dyDescent="0.2">
      <c r="B93" s="93"/>
      <c r="C93" s="133"/>
      <c r="D93" s="264" t="s">
        <v>318</v>
      </c>
      <c r="E93" s="134"/>
      <c r="F93" s="134"/>
      <c r="G93" s="138"/>
      <c r="H93" s="850">
        <f>persbel!G70</f>
        <v>0</v>
      </c>
      <c r="I93" s="850">
        <f>persbel!H70</f>
        <v>0</v>
      </c>
      <c r="J93" s="850">
        <f>persbel!I70</f>
        <v>0</v>
      </c>
      <c r="K93" s="850">
        <f>persbel!J70</f>
        <v>0</v>
      </c>
      <c r="L93" s="850">
        <f>persbel!K70</f>
        <v>0</v>
      </c>
      <c r="M93" s="467"/>
      <c r="N93" s="96"/>
    </row>
    <row r="94" spans="2:14" ht="12.75" customHeight="1" x14ac:dyDescent="0.2">
      <c r="B94" s="93"/>
      <c r="C94" s="133"/>
      <c r="D94" s="264"/>
      <c r="E94" s="134"/>
      <c r="F94" s="134"/>
      <c r="G94" s="138"/>
      <c r="H94" s="272"/>
      <c r="I94" s="272"/>
      <c r="J94" s="272"/>
      <c r="K94" s="272"/>
      <c r="L94" s="272"/>
      <c r="M94" s="467"/>
      <c r="N94" s="96"/>
    </row>
    <row r="95" spans="2:14" ht="12.75" customHeight="1" x14ac:dyDescent="0.2">
      <c r="B95" s="93"/>
      <c r="C95" s="133"/>
      <c r="D95" s="528" t="s">
        <v>320</v>
      </c>
      <c r="E95" s="134"/>
      <c r="F95" s="134"/>
      <c r="G95" s="138"/>
      <c r="H95" s="843">
        <f>SUM(H88:H91)-SUM(H92:H93)</f>
        <v>193300.72</v>
      </c>
      <c r="I95" s="843">
        <f>SUM(I88:I91)-SUM(I92:I93)</f>
        <v>194422.45</v>
      </c>
      <c r="J95" s="843">
        <f>SUM(J88:J91)-SUM(J92:J93)</f>
        <v>194422.45</v>
      </c>
      <c r="K95" s="843">
        <f>SUM(K88:K91)-SUM(K92:K93)</f>
        <v>194422.45</v>
      </c>
      <c r="L95" s="843">
        <f>SUM(L88:L91)-SUM(L92:L93)</f>
        <v>194422.45</v>
      </c>
      <c r="M95" s="467"/>
      <c r="N95" s="96"/>
    </row>
    <row r="96" spans="2:14" ht="12.75" customHeight="1" x14ac:dyDescent="0.2">
      <c r="B96" s="93"/>
      <c r="C96" s="148"/>
      <c r="D96" s="352"/>
      <c r="E96" s="273"/>
      <c r="F96" s="273"/>
      <c r="G96" s="150"/>
      <c r="H96" s="150"/>
      <c r="I96" s="481"/>
      <c r="J96" s="481"/>
      <c r="K96" s="481"/>
      <c r="L96" s="481"/>
      <c r="M96" s="482"/>
      <c r="N96" s="96"/>
    </row>
    <row r="97" spans="2:28" ht="12.75" customHeight="1" x14ac:dyDescent="0.2">
      <c r="B97" s="93"/>
      <c r="C97" s="94"/>
      <c r="D97" s="325"/>
      <c r="E97" s="104"/>
      <c r="F97" s="104"/>
      <c r="G97" s="94"/>
      <c r="H97" s="94"/>
      <c r="I97" s="454"/>
      <c r="J97" s="454"/>
      <c r="K97" s="454"/>
      <c r="L97" s="454"/>
      <c r="M97" s="456"/>
      <c r="N97" s="96"/>
    </row>
    <row r="98" spans="2:28" ht="12.75" customHeight="1" x14ac:dyDescent="0.2">
      <c r="B98" s="93"/>
      <c r="C98" s="94"/>
      <c r="D98" s="325"/>
      <c r="E98" s="104"/>
      <c r="F98" s="104"/>
      <c r="G98" s="94"/>
      <c r="H98" s="94"/>
      <c r="I98" s="454"/>
      <c r="J98" s="454"/>
      <c r="K98" s="454"/>
      <c r="L98" s="454"/>
      <c r="M98" s="456"/>
      <c r="N98" s="96"/>
    </row>
    <row r="99" spans="2:28" ht="12.75" customHeight="1" x14ac:dyDescent="0.25">
      <c r="B99" s="121"/>
      <c r="C99" s="122"/>
      <c r="D99" s="361"/>
      <c r="E99" s="193"/>
      <c r="F99" s="193"/>
      <c r="G99" s="122"/>
      <c r="H99" s="122"/>
      <c r="I99" s="457"/>
      <c r="J99" s="457"/>
      <c r="K99" s="457"/>
      <c r="L99" s="457"/>
      <c r="M99" s="123" t="s">
        <v>355</v>
      </c>
      <c r="N99" s="127"/>
    </row>
    <row r="100" spans="2:28" ht="12.75" customHeight="1" x14ac:dyDescent="0.2">
      <c r="B100" s="89"/>
      <c r="C100" s="90"/>
      <c r="D100" s="321"/>
      <c r="E100" s="90"/>
      <c r="F100" s="90"/>
      <c r="G100" s="90"/>
      <c r="H100" s="90"/>
      <c r="I100" s="91"/>
      <c r="J100" s="91"/>
      <c r="K100" s="91"/>
      <c r="L100" s="91"/>
      <c r="M100" s="90"/>
      <c r="N100" s="92"/>
    </row>
    <row r="101" spans="2:28" ht="12.75" customHeight="1" x14ac:dyDescent="0.2">
      <c r="B101" s="93"/>
      <c r="C101" s="94"/>
      <c r="D101" s="325"/>
      <c r="E101" s="94"/>
      <c r="F101" s="94"/>
      <c r="G101" s="94"/>
      <c r="H101" s="94"/>
      <c r="I101" s="95"/>
      <c r="J101" s="95"/>
      <c r="K101" s="95"/>
      <c r="L101" s="95"/>
      <c r="M101" s="94"/>
      <c r="N101" s="96"/>
    </row>
    <row r="102" spans="2:28" s="37" customFormat="1" ht="12.75" customHeight="1" x14ac:dyDescent="0.2">
      <c r="B102" s="118"/>
      <c r="C102" s="99"/>
      <c r="D102" s="820"/>
      <c r="E102" s="450"/>
      <c r="F102" s="451"/>
      <c r="G102" s="99"/>
      <c r="H102" s="830">
        <f>H8</f>
        <v>2016</v>
      </c>
      <c r="I102" s="830">
        <f>I8</f>
        <v>2017</v>
      </c>
      <c r="J102" s="831">
        <f>I102+1</f>
        <v>2018</v>
      </c>
      <c r="K102" s="831">
        <f>J102+1</f>
        <v>2019</v>
      </c>
      <c r="L102" s="831">
        <f>K102+1</f>
        <v>2020</v>
      </c>
      <c r="M102" s="99"/>
      <c r="N102" s="100"/>
      <c r="P102" s="35"/>
      <c r="Q102" s="35"/>
      <c r="R102" s="35"/>
      <c r="S102" s="35"/>
      <c r="T102" s="35"/>
      <c r="U102" s="35"/>
      <c r="V102" s="35"/>
      <c r="W102" s="35"/>
      <c r="X102" s="35"/>
      <c r="Y102" s="35"/>
      <c r="Z102" s="35"/>
      <c r="AA102" s="35"/>
      <c r="AB102" s="35"/>
    </row>
    <row r="103" spans="2:28" ht="12.75" customHeight="1" x14ac:dyDescent="0.2">
      <c r="B103" s="93"/>
      <c r="C103" s="94"/>
      <c r="D103" s="821"/>
      <c r="E103" s="115"/>
      <c r="F103" s="115"/>
      <c r="G103" s="94"/>
      <c r="H103" s="95"/>
      <c r="I103" s="95"/>
      <c r="J103" s="453"/>
      <c r="K103" s="453"/>
      <c r="L103" s="453"/>
      <c r="M103" s="94"/>
      <c r="N103" s="96"/>
    </row>
    <row r="104" spans="2:28" ht="12.75" customHeight="1" x14ac:dyDescent="0.2">
      <c r="B104" s="93"/>
      <c r="C104" s="128"/>
      <c r="D104" s="334"/>
      <c r="E104" s="483"/>
      <c r="F104" s="129"/>
      <c r="G104" s="129"/>
      <c r="H104" s="131"/>
      <c r="I104" s="131"/>
      <c r="J104" s="131"/>
      <c r="K104" s="131"/>
      <c r="L104" s="131"/>
      <c r="M104" s="211"/>
      <c r="N104" s="96"/>
    </row>
    <row r="105" spans="2:28" s="37" customFormat="1" ht="12.75" customHeight="1" x14ac:dyDescent="0.2">
      <c r="B105" s="118"/>
      <c r="C105" s="424"/>
      <c r="D105" s="833" t="s">
        <v>57</v>
      </c>
      <c r="E105" s="269"/>
      <c r="F105" s="748" t="s">
        <v>272</v>
      </c>
      <c r="G105" s="269"/>
      <c r="H105" s="270"/>
      <c r="I105" s="270"/>
      <c r="J105" s="270"/>
      <c r="K105" s="270"/>
      <c r="L105" s="270"/>
      <c r="M105" s="426"/>
      <c r="N105" s="100"/>
      <c r="P105" s="35"/>
      <c r="Q105" s="35"/>
      <c r="R105" s="35"/>
      <c r="S105" s="35"/>
      <c r="T105" s="35"/>
      <c r="U105" s="35"/>
      <c r="V105" s="35"/>
      <c r="W105" s="35"/>
      <c r="X105" s="35"/>
      <c r="Y105" s="35"/>
      <c r="Z105" s="35"/>
      <c r="AA105" s="35"/>
      <c r="AB105" s="35"/>
    </row>
    <row r="106" spans="2:28" ht="12.75" customHeight="1" x14ac:dyDescent="0.2">
      <c r="B106" s="93"/>
      <c r="C106" s="133"/>
      <c r="D106" s="825"/>
      <c r="E106" s="138"/>
      <c r="F106" s="785"/>
      <c r="G106" s="138"/>
      <c r="H106" s="471"/>
      <c r="I106" s="471"/>
      <c r="J106" s="471"/>
      <c r="K106" s="471"/>
      <c r="L106" s="471"/>
      <c r="M106" s="212"/>
      <c r="N106" s="96"/>
    </row>
    <row r="107" spans="2:28" ht="12.75" customHeight="1" x14ac:dyDescent="0.2">
      <c r="B107" s="93"/>
      <c r="C107" s="133"/>
      <c r="D107" s="263" t="s">
        <v>49</v>
      </c>
      <c r="E107" s="138"/>
      <c r="F107" s="485"/>
      <c r="G107" s="138"/>
      <c r="H107" s="853">
        <f>act!F34+act!F42</f>
        <v>0</v>
      </c>
      <c r="I107" s="853">
        <f>act!G34+act!G42</f>
        <v>0</v>
      </c>
      <c r="J107" s="853">
        <f>act!H34+act!H42</f>
        <v>0</v>
      </c>
      <c r="K107" s="853">
        <f>act!I34+act!I42</f>
        <v>0</v>
      </c>
      <c r="L107" s="853">
        <f>act!J34+act!J42</f>
        <v>0</v>
      </c>
      <c r="M107" s="212"/>
      <c r="N107" s="96"/>
    </row>
    <row r="108" spans="2:28" ht="12.75" customHeight="1" x14ac:dyDescent="0.2">
      <c r="B108" s="93"/>
      <c r="C108" s="133"/>
      <c r="D108" s="263" t="s">
        <v>50</v>
      </c>
      <c r="E108" s="138"/>
      <c r="F108" s="485"/>
      <c r="G108" s="138"/>
      <c r="H108" s="853">
        <f>act!F35+act!F43</f>
        <v>0</v>
      </c>
      <c r="I108" s="853">
        <f>act!G35+act!G43</f>
        <v>0</v>
      </c>
      <c r="J108" s="853">
        <f>act!H35+act!H43</f>
        <v>0</v>
      </c>
      <c r="K108" s="853">
        <f>act!I35+act!I43</f>
        <v>0</v>
      </c>
      <c r="L108" s="853">
        <f>act!J35+act!J43</f>
        <v>0</v>
      </c>
      <c r="M108" s="212"/>
      <c r="N108" s="96"/>
    </row>
    <row r="109" spans="2:28" ht="12.75" customHeight="1" x14ac:dyDescent="0.2">
      <c r="B109" s="93"/>
      <c r="C109" s="133"/>
      <c r="D109" s="520" t="s">
        <v>258</v>
      </c>
      <c r="E109" s="138"/>
      <c r="F109" s="485"/>
      <c r="G109" s="138"/>
      <c r="H109" s="853">
        <f>act!F36+act!F44</f>
        <v>0</v>
      </c>
      <c r="I109" s="853">
        <f>act!G36+act!G44</f>
        <v>0</v>
      </c>
      <c r="J109" s="853">
        <f>act!H36+act!H44</f>
        <v>0</v>
      </c>
      <c r="K109" s="853">
        <f>act!I36+act!I44</f>
        <v>0</v>
      </c>
      <c r="L109" s="853">
        <f>act!J36+act!J44</f>
        <v>0</v>
      </c>
      <c r="M109" s="212"/>
      <c r="N109" s="96"/>
    </row>
    <row r="110" spans="2:28" ht="12.75" customHeight="1" x14ac:dyDescent="0.2">
      <c r="B110" s="93"/>
      <c r="C110" s="133"/>
      <c r="D110" s="520" t="s">
        <v>259</v>
      </c>
      <c r="E110" s="138"/>
      <c r="F110" s="485"/>
      <c r="G110" s="138"/>
      <c r="H110" s="853">
        <f>act!F37+act!F45</f>
        <v>0</v>
      </c>
      <c r="I110" s="853">
        <f>act!G37+act!G45</f>
        <v>0</v>
      </c>
      <c r="J110" s="853">
        <f>act!H37+act!H45</f>
        <v>0</v>
      </c>
      <c r="K110" s="853">
        <f>act!I37+act!I45</f>
        <v>0</v>
      </c>
      <c r="L110" s="853">
        <f>act!J37+act!J45</f>
        <v>0</v>
      </c>
      <c r="M110" s="212"/>
      <c r="N110" s="96"/>
    </row>
    <row r="111" spans="2:28" ht="12.75" customHeight="1" x14ac:dyDescent="0.2">
      <c r="B111" s="93"/>
      <c r="C111" s="133"/>
      <c r="D111" s="263" t="s">
        <v>58</v>
      </c>
      <c r="E111" s="138"/>
      <c r="F111" s="485"/>
      <c r="G111" s="138"/>
      <c r="H111" s="853">
        <f>act!F38+act!F46</f>
        <v>0</v>
      </c>
      <c r="I111" s="853">
        <f>act!G38+act!G46</f>
        <v>0</v>
      </c>
      <c r="J111" s="853">
        <f>act!H38+act!H46</f>
        <v>0</v>
      </c>
      <c r="K111" s="853">
        <f>act!I38+act!I46</f>
        <v>0</v>
      </c>
      <c r="L111" s="853">
        <f>act!J38+act!J46</f>
        <v>0</v>
      </c>
      <c r="M111" s="212"/>
      <c r="N111" s="96"/>
    </row>
    <row r="112" spans="2:28" ht="12.75" customHeight="1" x14ac:dyDescent="0.2">
      <c r="B112" s="93"/>
      <c r="C112" s="133"/>
      <c r="D112" s="263" t="s">
        <v>51</v>
      </c>
      <c r="E112" s="138"/>
      <c r="F112" s="485"/>
      <c r="G112" s="138"/>
      <c r="H112" s="853">
        <f>act!F39+act!F47</f>
        <v>0</v>
      </c>
      <c r="I112" s="853">
        <f>act!G39+act!G47</f>
        <v>0</v>
      </c>
      <c r="J112" s="853">
        <f>act!H39+act!H47</f>
        <v>0</v>
      </c>
      <c r="K112" s="853">
        <f>act!I39+act!I47</f>
        <v>0</v>
      </c>
      <c r="L112" s="853">
        <f>act!J39+act!J47</f>
        <v>0</v>
      </c>
      <c r="M112" s="212"/>
      <c r="N112" s="96"/>
    </row>
    <row r="113" spans="2:14" ht="12.75" customHeight="1" x14ac:dyDescent="0.2">
      <c r="B113" s="93"/>
      <c r="C113" s="133"/>
      <c r="D113" s="263"/>
      <c r="E113" s="138"/>
      <c r="F113" s="138"/>
      <c r="G113" s="138"/>
      <c r="H113" s="471"/>
      <c r="I113" s="471"/>
      <c r="J113" s="471"/>
      <c r="K113" s="471"/>
      <c r="L113" s="471"/>
      <c r="M113" s="212"/>
      <c r="N113" s="96"/>
    </row>
    <row r="114" spans="2:14" ht="12.75" customHeight="1" x14ac:dyDescent="0.2">
      <c r="B114" s="93"/>
      <c r="C114" s="133"/>
      <c r="D114" s="826" t="s">
        <v>105</v>
      </c>
      <c r="E114" s="138"/>
      <c r="F114" s="138"/>
      <c r="G114" s="138"/>
      <c r="H114" s="842">
        <f>SUM(H107:H112)</f>
        <v>0</v>
      </c>
      <c r="I114" s="842">
        <f>SUM(I107:I112)</f>
        <v>0</v>
      </c>
      <c r="J114" s="842">
        <f>SUM(J107:J112)</f>
        <v>0</v>
      </c>
      <c r="K114" s="842">
        <f>SUM(K107:K112)</f>
        <v>0</v>
      </c>
      <c r="L114" s="842">
        <f>SUM(L107:L112)</f>
        <v>0</v>
      </c>
      <c r="M114" s="212"/>
      <c r="N114" s="96"/>
    </row>
    <row r="115" spans="2:14" ht="12.75" customHeight="1" x14ac:dyDescent="0.2">
      <c r="B115" s="93"/>
      <c r="C115" s="133"/>
      <c r="D115" s="264"/>
      <c r="E115" s="222"/>
      <c r="F115" s="138"/>
      <c r="G115" s="138"/>
      <c r="H115" s="136"/>
      <c r="I115" s="136"/>
      <c r="J115" s="136"/>
      <c r="K115" s="136"/>
      <c r="L115" s="136"/>
      <c r="M115" s="212"/>
      <c r="N115" s="96"/>
    </row>
    <row r="116" spans="2:14" ht="12.75" customHeight="1" x14ac:dyDescent="0.2">
      <c r="B116" s="93"/>
      <c r="C116" s="94"/>
      <c r="D116" s="325"/>
      <c r="E116" s="104"/>
      <c r="F116" s="94"/>
      <c r="G116" s="94"/>
      <c r="H116" s="458"/>
      <c r="I116" s="458"/>
      <c r="J116" s="458"/>
      <c r="K116" s="458"/>
      <c r="L116" s="458"/>
      <c r="M116" s="94"/>
      <c r="N116" s="96"/>
    </row>
    <row r="117" spans="2:14" ht="12.75" customHeight="1" x14ac:dyDescent="0.2">
      <c r="B117" s="93"/>
      <c r="C117" s="133"/>
      <c r="D117" s="264"/>
      <c r="E117" s="138"/>
      <c r="F117" s="138"/>
      <c r="G117" s="138"/>
      <c r="H117" s="472"/>
      <c r="I117" s="472"/>
      <c r="J117" s="472"/>
      <c r="K117" s="472"/>
      <c r="L117" s="472"/>
      <c r="M117" s="212"/>
      <c r="N117" s="96"/>
    </row>
    <row r="118" spans="2:14" ht="12.75" customHeight="1" x14ac:dyDescent="0.2">
      <c r="B118" s="93"/>
      <c r="C118" s="133"/>
      <c r="D118" s="712" t="s">
        <v>78</v>
      </c>
      <c r="E118" s="138"/>
      <c r="F118" s="748" t="s">
        <v>272</v>
      </c>
      <c r="G118" s="138"/>
      <c r="H118" s="145"/>
      <c r="I118" s="145"/>
      <c r="J118" s="145"/>
      <c r="K118" s="145"/>
      <c r="L118" s="145"/>
      <c r="M118" s="212"/>
      <c r="N118" s="96"/>
    </row>
    <row r="119" spans="2:14" ht="12.75" customHeight="1" x14ac:dyDescent="0.2">
      <c r="B119" s="93"/>
      <c r="C119" s="133"/>
      <c r="D119" s="222"/>
      <c r="E119" s="138"/>
      <c r="F119" s="138"/>
      <c r="G119" s="138"/>
      <c r="H119" s="473"/>
      <c r="I119" s="473"/>
      <c r="J119" s="473"/>
      <c r="K119" s="473"/>
      <c r="L119" s="473"/>
      <c r="M119" s="212"/>
      <c r="N119" s="96"/>
    </row>
    <row r="120" spans="2:14" ht="12.75" customHeight="1" x14ac:dyDescent="0.2">
      <c r="B120" s="93"/>
      <c r="C120" s="133"/>
      <c r="D120" s="827" t="s">
        <v>300</v>
      </c>
      <c r="E120" s="138"/>
      <c r="F120" s="485"/>
      <c r="G120" s="138"/>
      <c r="H120" s="854">
        <f>mop!F17</f>
        <v>0</v>
      </c>
      <c r="I120" s="854">
        <f>mop!G17</f>
        <v>0</v>
      </c>
      <c r="J120" s="854">
        <f>mop!H17</f>
        <v>0</v>
      </c>
      <c r="K120" s="854">
        <f>mop!I17</f>
        <v>0</v>
      </c>
      <c r="L120" s="854">
        <f>mop!J17</f>
        <v>0</v>
      </c>
      <c r="M120" s="212"/>
      <c r="N120" s="96"/>
    </row>
    <row r="121" spans="2:14" ht="12.75" customHeight="1" x14ac:dyDescent="0.2">
      <c r="B121" s="93"/>
      <c r="C121" s="133"/>
      <c r="D121" s="828"/>
      <c r="E121" s="138"/>
      <c r="F121" s="485"/>
      <c r="G121" s="138"/>
      <c r="H121" s="484">
        <v>0</v>
      </c>
      <c r="I121" s="484">
        <v>0</v>
      </c>
      <c r="J121" s="486">
        <f t="shared" ref="J121:K126" si="20">I121</f>
        <v>0</v>
      </c>
      <c r="K121" s="486">
        <f t="shared" si="20"/>
        <v>0</v>
      </c>
      <c r="L121" s="486">
        <f t="shared" ref="L121:L129" si="21">K121</f>
        <v>0</v>
      </c>
      <c r="M121" s="212"/>
      <c r="N121" s="96"/>
    </row>
    <row r="122" spans="2:14" ht="12.75" customHeight="1" x14ac:dyDescent="0.2">
      <c r="B122" s="93"/>
      <c r="C122" s="133"/>
      <c r="D122" s="730"/>
      <c r="E122" s="138"/>
      <c r="F122" s="485"/>
      <c r="G122" s="138"/>
      <c r="H122" s="484">
        <v>0</v>
      </c>
      <c r="I122" s="484">
        <v>0</v>
      </c>
      <c r="J122" s="486">
        <f t="shared" si="20"/>
        <v>0</v>
      </c>
      <c r="K122" s="486">
        <f t="shared" si="20"/>
        <v>0</v>
      </c>
      <c r="L122" s="486">
        <f t="shared" si="21"/>
        <v>0</v>
      </c>
      <c r="M122" s="212"/>
      <c r="N122" s="96"/>
    </row>
    <row r="123" spans="2:14" ht="12.75" customHeight="1" x14ac:dyDescent="0.2">
      <c r="B123" s="93"/>
      <c r="C123" s="133"/>
      <c r="D123" s="730"/>
      <c r="E123" s="138"/>
      <c r="F123" s="485"/>
      <c r="G123" s="138"/>
      <c r="H123" s="484">
        <v>0</v>
      </c>
      <c r="I123" s="484">
        <v>0</v>
      </c>
      <c r="J123" s="486">
        <f t="shared" si="20"/>
        <v>0</v>
      </c>
      <c r="K123" s="486">
        <f t="shared" si="20"/>
        <v>0</v>
      </c>
      <c r="L123" s="486">
        <f t="shared" si="21"/>
        <v>0</v>
      </c>
      <c r="M123" s="212"/>
      <c r="N123" s="96"/>
    </row>
    <row r="124" spans="2:14" ht="12.75" customHeight="1" x14ac:dyDescent="0.2">
      <c r="B124" s="93"/>
      <c r="C124" s="133"/>
      <c r="D124" s="730"/>
      <c r="E124" s="138"/>
      <c r="F124" s="485"/>
      <c r="G124" s="138"/>
      <c r="H124" s="484">
        <v>0</v>
      </c>
      <c r="I124" s="484">
        <v>0</v>
      </c>
      <c r="J124" s="486">
        <f t="shared" si="20"/>
        <v>0</v>
      </c>
      <c r="K124" s="486">
        <f t="shared" si="20"/>
        <v>0</v>
      </c>
      <c r="L124" s="486">
        <f t="shared" si="21"/>
        <v>0</v>
      </c>
      <c r="M124" s="212"/>
      <c r="N124" s="96"/>
    </row>
    <row r="125" spans="2:14" ht="12.75" customHeight="1" x14ac:dyDescent="0.2">
      <c r="B125" s="93"/>
      <c r="C125" s="133"/>
      <c r="D125" s="730"/>
      <c r="E125" s="138"/>
      <c r="F125" s="485"/>
      <c r="G125" s="138"/>
      <c r="H125" s="484">
        <v>0</v>
      </c>
      <c r="I125" s="484">
        <v>0</v>
      </c>
      <c r="J125" s="486">
        <f t="shared" si="20"/>
        <v>0</v>
      </c>
      <c r="K125" s="486">
        <f t="shared" si="20"/>
        <v>0</v>
      </c>
      <c r="L125" s="486">
        <f t="shared" si="21"/>
        <v>0</v>
      </c>
      <c r="M125" s="212"/>
      <c r="N125" s="96"/>
    </row>
    <row r="126" spans="2:14" ht="12.75" customHeight="1" x14ac:dyDescent="0.2">
      <c r="B126" s="93"/>
      <c r="C126" s="133"/>
      <c r="D126" s="730"/>
      <c r="E126" s="138"/>
      <c r="F126" s="485"/>
      <c r="G126" s="138"/>
      <c r="H126" s="484">
        <v>0</v>
      </c>
      <c r="I126" s="484">
        <v>0</v>
      </c>
      <c r="J126" s="486">
        <f t="shared" si="20"/>
        <v>0</v>
      </c>
      <c r="K126" s="486">
        <f t="shared" si="20"/>
        <v>0</v>
      </c>
      <c r="L126" s="486">
        <f t="shared" si="21"/>
        <v>0</v>
      </c>
      <c r="M126" s="212"/>
      <c r="N126" s="96"/>
    </row>
    <row r="127" spans="2:14" ht="12.75" customHeight="1" x14ac:dyDescent="0.2">
      <c r="B127" s="93"/>
      <c r="C127" s="133"/>
      <c r="D127" s="730"/>
      <c r="E127" s="138"/>
      <c r="F127" s="485"/>
      <c r="G127" s="138"/>
      <c r="H127" s="484">
        <v>0</v>
      </c>
      <c r="I127" s="484">
        <v>0</v>
      </c>
      <c r="J127" s="486">
        <f t="shared" ref="J127:K129" si="22">I127</f>
        <v>0</v>
      </c>
      <c r="K127" s="486">
        <f t="shared" si="22"/>
        <v>0</v>
      </c>
      <c r="L127" s="486">
        <f t="shared" si="21"/>
        <v>0</v>
      </c>
      <c r="M127" s="212"/>
      <c r="N127" s="96"/>
    </row>
    <row r="128" spans="2:14" ht="12.75" customHeight="1" x14ac:dyDescent="0.2">
      <c r="B128" s="93"/>
      <c r="C128" s="133"/>
      <c r="D128" s="730"/>
      <c r="E128" s="138"/>
      <c r="F128" s="485"/>
      <c r="G128" s="138"/>
      <c r="H128" s="484">
        <v>0</v>
      </c>
      <c r="I128" s="484">
        <v>0</v>
      </c>
      <c r="J128" s="486">
        <f t="shared" si="22"/>
        <v>0</v>
      </c>
      <c r="K128" s="486">
        <f t="shared" si="22"/>
        <v>0</v>
      </c>
      <c r="L128" s="486">
        <f t="shared" si="21"/>
        <v>0</v>
      </c>
      <c r="M128" s="212"/>
      <c r="N128" s="96"/>
    </row>
    <row r="129" spans="2:28" ht="12.75" customHeight="1" x14ac:dyDescent="0.2">
      <c r="B129" s="93"/>
      <c r="C129" s="133"/>
      <c r="D129" s="730"/>
      <c r="E129" s="138"/>
      <c r="F129" s="485"/>
      <c r="G129" s="138"/>
      <c r="H129" s="484">
        <v>0</v>
      </c>
      <c r="I129" s="484">
        <v>0</v>
      </c>
      <c r="J129" s="486">
        <f t="shared" si="22"/>
        <v>0</v>
      </c>
      <c r="K129" s="486">
        <f t="shared" si="22"/>
        <v>0</v>
      </c>
      <c r="L129" s="486">
        <f t="shared" si="21"/>
        <v>0</v>
      </c>
      <c r="M129" s="212"/>
      <c r="N129" s="96"/>
    </row>
    <row r="130" spans="2:28" ht="12.75" customHeight="1" x14ac:dyDescent="0.2">
      <c r="B130" s="93"/>
      <c r="C130" s="133"/>
      <c r="D130" s="824"/>
      <c r="E130" s="138"/>
      <c r="F130" s="138"/>
      <c r="G130" s="138"/>
      <c r="H130" s="471"/>
      <c r="I130" s="471"/>
      <c r="J130" s="471"/>
      <c r="K130" s="471"/>
      <c r="L130" s="471"/>
      <c r="M130" s="212"/>
      <c r="N130" s="96"/>
    </row>
    <row r="131" spans="2:28" ht="12.75" customHeight="1" x14ac:dyDescent="0.2">
      <c r="B131" s="93"/>
      <c r="C131" s="133"/>
      <c r="D131" s="826" t="s">
        <v>105</v>
      </c>
      <c r="E131" s="138"/>
      <c r="F131" s="138"/>
      <c r="G131" s="138"/>
      <c r="H131" s="842">
        <f>SUM(H120:H129)</f>
        <v>0</v>
      </c>
      <c r="I131" s="842">
        <f>SUM(I120:I129)</f>
        <v>0</v>
      </c>
      <c r="J131" s="842">
        <f>SUM(J120:J129)</f>
        <v>0</v>
      </c>
      <c r="K131" s="842">
        <f>SUM(K120:K129)</f>
        <v>0</v>
      </c>
      <c r="L131" s="842">
        <f>SUM(L120:L129)</f>
        <v>0</v>
      </c>
      <c r="M131" s="212"/>
      <c r="N131" s="96"/>
    </row>
    <row r="132" spans="2:28" ht="12.75" customHeight="1" x14ac:dyDescent="0.2">
      <c r="B132" s="93"/>
      <c r="C132" s="133"/>
      <c r="D132" s="824"/>
      <c r="E132" s="138"/>
      <c r="F132" s="138"/>
      <c r="G132" s="138"/>
      <c r="H132" s="471"/>
      <c r="I132" s="471"/>
      <c r="J132" s="471"/>
      <c r="K132" s="471"/>
      <c r="L132" s="471"/>
      <c r="M132" s="212"/>
      <c r="N132" s="96"/>
    </row>
    <row r="133" spans="2:28" ht="12.75" customHeight="1" x14ac:dyDescent="0.2">
      <c r="B133" s="93"/>
      <c r="C133" s="94"/>
      <c r="D133" s="325"/>
      <c r="E133" s="104"/>
      <c r="F133" s="94"/>
      <c r="G133" s="94"/>
      <c r="H133" s="458"/>
      <c r="I133" s="458"/>
      <c r="J133" s="458"/>
      <c r="K133" s="458"/>
      <c r="L133" s="458"/>
      <c r="M133" s="94"/>
      <c r="N133" s="96"/>
    </row>
    <row r="134" spans="2:28" ht="12.75" customHeight="1" x14ac:dyDescent="0.2">
      <c r="B134" s="93"/>
      <c r="C134" s="133"/>
      <c r="D134" s="528"/>
      <c r="E134" s="140"/>
      <c r="F134" s="138"/>
      <c r="G134" s="138"/>
      <c r="H134" s="461"/>
      <c r="I134" s="461"/>
      <c r="J134" s="462"/>
      <c r="K134" s="462"/>
      <c r="L134" s="462"/>
      <c r="M134" s="212"/>
      <c r="N134" s="96"/>
    </row>
    <row r="135" spans="2:28" ht="12.75" customHeight="1" x14ac:dyDescent="0.2">
      <c r="B135" s="112"/>
      <c r="C135" s="255"/>
      <c r="D135" s="712" t="s">
        <v>104</v>
      </c>
      <c r="E135" s="475"/>
      <c r="F135" s="748" t="s">
        <v>272</v>
      </c>
      <c r="G135" s="138"/>
      <c r="H135" s="476"/>
      <c r="I135" s="476"/>
      <c r="J135" s="476"/>
      <c r="K135" s="476"/>
      <c r="L135" s="476"/>
      <c r="M135" s="212"/>
      <c r="N135" s="96"/>
    </row>
    <row r="136" spans="2:28" ht="12.75" customHeight="1" x14ac:dyDescent="0.2">
      <c r="B136" s="112"/>
      <c r="C136" s="255"/>
      <c r="D136" s="528"/>
      <c r="E136" s="475"/>
      <c r="F136" s="213"/>
      <c r="G136" s="138"/>
      <c r="H136" s="476"/>
      <c r="I136" s="476"/>
      <c r="J136" s="476"/>
      <c r="K136" s="476"/>
      <c r="L136" s="476"/>
      <c r="M136" s="212"/>
      <c r="N136" s="96"/>
    </row>
    <row r="137" spans="2:28" ht="12.75" customHeight="1" x14ac:dyDescent="0.2">
      <c r="B137" s="93"/>
      <c r="C137" s="133"/>
      <c r="D137" s="828"/>
      <c r="E137" s="474"/>
      <c r="F137" s="188"/>
      <c r="G137" s="138"/>
      <c r="H137" s="484">
        <v>0</v>
      </c>
      <c r="I137" s="484">
        <v>0</v>
      </c>
      <c r="J137" s="486">
        <f t="shared" ref="J137:K166" si="23">I137</f>
        <v>0</v>
      </c>
      <c r="K137" s="486">
        <f t="shared" si="23"/>
        <v>0</v>
      </c>
      <c r="L137" s="486">
        <f t="shared" ref="L137:L171" si="24">K137</f>
        <v>0</v>
      </c>
      <c r="M137" s="212"/>
      <c r="N137" s="96"/>
    </row>
    <row r="138" spans="2:28" ht="12.75" customHeight="1" x14ac:dyDescent="0.2">
      <c r="B138" s="93"/>
      <c r="C138" s="133"/>
      <c r="D138" s="828"/>
      <c r="E138" s="474"/>
      <c r="F138" s="188"/>
      <c r="G138" s="138"/>
      <c r="H138" s="484">
        <v>0</v>
      </c>
      <c r="I138" s="484">
        <v>0</v>
      </c>
      <c r="J138" s="486">
        <f t="shared" si="23"/>
        <v>0</v>
      </c>
      <c r="K138" s="486">
        <f t="shared" si="23"/>
        <v>0</v>
      </c>
      <c r="L138" s="486">
        <f t="shared" si="24"/>
        <v>0</v>
      </c>
      <c r="M138" s="212"/>
      <c r="N138" s="96"/>
    </row>
    <row r="139" spans="2:28" ht="12.75" customHeight="1" x14ac:dyDescent="0.2">
      <c r="B139" s="93"/>
      <c r="C139" s="133"/>
      <c r="D139" s="828"/>
      <c r="E139" s="474"/>
      <c r="F139" s="188"/>
      <c r="G139" s="138"/>
      <c r="H139" s="484">
        <v>0</v>
      </c>
      <c r="I139" s="484">
        <v>0</v>
      </c>
      <c r="J139" s="486">
        <f t="shared" si="23"/>
        <v>0</v>
      </c>
      <c r="K139" s="486">
        <f t="shared" si="23"/>
        <v>0</v>
      </c>
      <c r="L139" s="486">
        <f t="shared" si="24"/>
        <v>0</v>
      </c>
      <c r="M139" s="212"/>
      <c r="N139" s="96"/>
    </row>
    <row r="140" spans="2:28" ht="12.75" customHeight="1" x14ac:dyDescent="0.2">
      <c r="B140" s="93"/>
      <c r="C140" s="133"/>
      <c r="D140" s="828"/>
      <c r="E140" s="474"/>
      <c r="F140" s="188"/>
      <c r="G140" s="138"/>
      <c r="H140" s="484">
        <v>0</v>
      </c>
      <c r="I140" s="484">
        <v>0</v>
      </c>
      <c r="J140" s="486">
        <f t="shared" si="23"/>
        <v>0</v>
      </c>
      <c r="K140" s="486">
        <f t="shared" si="23"/>
        <v>0</v>
      </c>
      <c r="L140" s="486">
        <f t="shared" si="24"/>
        <v>0</v>
      </c>
      <c r="M140" s="212"/>
      <c r="N140" s="96"/>
    </row>
    <row r="141" spans="2:28" ht="12.75" customHeight="1" x14ac:dyDescent="0.2">
      <c r="B141" s="93"/>
      <c r="C141" s="133"/>
      <c r="D141" s="828"/>
      <c r="E141" s="474"/>
      <c r="F141" s="188"/>
      <c r="G141" s="138"/>
      <c r="H141" s="484">
        <v>0</v>
      </c>
      <c r="I141" s="484">
        <v>0</v>
      </c>
      <c r="J141" s="486">
        <f t="shared" si="23"/>
        <v>0</v>
      </c>
      <c r="K141" s="486">
        <f t="shared" si="23"/>
        <v>0</v>
      </c>
      <c r="L141" s="486">
        <f t="shared" si="24"/>
        <v>0</v>
      </c>
      <c r="M141" s="212"/>
      <c r="N141" s="96"/>
      <c r="P141" s="278"/>
      <c r="Q141" s="278"/>
      <c r="R141" s="278"/>
      <c r="S141" s="278"/>
      <c r="T141" s="278"/>
      <c r="U141" s="278"/>
      <c r="V141" s="278"/>
      <c r="W141" s="278"/>
      <c r="X141" s="278"/>
      <c r="Y141" s="278"/>
      <c r="Z141" s="278"/>
      <c r="AA141" s="278"/>
      <c r="AB141" s="278"/>
    </row>
    <row r="142" spans="2:28" ht="12.75" customHeight="1" x14ac:dyDescent="0.2">
      <c r="B142" s="93"/>
      <c r="C142" s="133"/>
      <c r="D142" s="828"/>
      <c r="E142" s="474"/>
      <c r="F142" s="188"/>
      <c r="G142" s="138"/>
      <c r="H142" s="484">
        <v>0</v>
      </c>
      <c r="I142" s="484">
        <v>0</v>
      </c>
      <c r="J142" s="486">
        <f t="shared" si="23"/>
        <v>0</v>
      </c>
      <c r="K142" s="486">
        <f t="shared" si="23"/>
        <v>0</v>
      </c>
      <c r="L142" s="486">
        <f t="shared" si="24"/>
        <v>0</v>
      </c>
      <c r="M142" s="212"/>
      <c r="N142" s="96"/>
      <c r="P142" s="278"/>
      <c r="Q142" s="278"/>
      <c r="R142" s="278"/>
      <c r="S142" s="278"/>
      <c r="T142" s="278"/>
      <c r="U142" s="278"/>
      <c r="V142" s="278"/>
      <c r="W142" s="278"/>
      <c r="X142" s="278"/>
      <c r="Y142" s="278"/>
      <c r="Z142" s="278"/>
      <c r="AA142" s="278"/>
      <c r="AB142" s="278"/>
    </row>
    <row r="143" spans="2:28" ht="12.75" customHeight="1" x14ac:dyDescent="0.2">
      <c r="B143" s="93"/>
      <c r="C143" s="133"/>
      <c r="D143" s="828"/>
      <c r="E143" s="474"/>
      <c r="F143" s="188"/>
      <c r="G143" s="138"/>
      <c r="H143" s="484">
        <v>0</v>
      </c>
      <c r="I143" s="484">
        <v>0</v>
      </c>
      <c r="J143" s="486">
        <f t="shared" si="23"/>
        <v>0</v>
      </c>
      <c r="K143" s="486">
        <f t="shared" si="23"/>
        <v>0</v>
      </c>
      <c r="L143" s="486">
        <f t="shared" si="24"/>
        <v>0</v>
      </c>
      <c r="M143" s="212"/>
      <c r="N143" s="96"/>
      <c r="P143" s="278"/>
      <c r="Q143" s="278"/>
      <c r="R143" s="278"/>
      <c r="S143" s="278"/>
      <c r="T143" s="278"/>
      <c r="U143" s="278"/>
      <c r="V143" s="278"/>
      <c r="W143" s="278"/>
      <c r="X143" s="278"/>
      <c r="Y143" s="278"/>
      <c r="Z143" s="278"/>
      <c r="AA143" s="278"/>
      <c r="AB143" s="278"/>
    </row>
    <row r="144" spans="2:28" ht="12.75" customHeight="1" x14ac:dyDescent="0.2">
      <c r="B144" s="93"/>
      <c r="C144" s="133"/>
      <c r="D144" s="828"/>
      <c r="E144" s="474"/>
      <c r="F144" s="188"/>
      <c r="G144" s="138"/>
      <c r="H144" s="484">
        <v>0</v>
      </c>
      <c r="I144" s="484">
        <v>0</v>
      </c>
      <c r="J144" s="486">
        <f t="shared" si="23"/>
        <v>0</v>
      </c>
      <c r="K144" s="486">
        <f t="shared" si="23"/>
        <v>0</v>
      </c>
      <c r="L144" s="486">
        <f t="shared" si="24"/>
        <v>0</v>
      </c>
      <c r="M144" s="212"/>
      <c r="N144" s="96"/>
      <c r="P144" s="278"/>
      <c r="Q144" s="278"/>
      <c r="R144" s="278"/>
      <c r="S144" s="278"/>
      <c r="T144" s="278"/>
      <c r="U144" s="278"/>
      <c r="V144" s="278"/>
      <c r="W144" s="278"/>
      <c r="X144" s="278"/>
      <c r="Y144" s="278"/>
      <c r="Z144" s="278"/>
      <c r="AA144" s="278"/>
      <c r="AB144" s="278"/>
    </row>
    <row r="145" spans="2:28" ht="12.75" customHeight="1" x14ac:dyDescent="0.2">
      <c r="B145" s="93"/>
      <c r="C145" s="133"/>
      <c r="D145" s="828"/>
      <c r="E145" s="474"/>
      <c r="F145" s="188"/>
      <c r="G145" s="138"/>
      <c r="H145" s="484">
        <v>0</v>
      </c>
      <c r="I145" s="484">
        <v>0</v>
      </c>
      <c r="J145" s="486">
        <f t="shared" si="23"/>
        <v>0</v>
      </c>
      <c r="K145" s="486">
        <f t="shared" si="23"/>
        <v>0</v>
      </c>
      <c r="L145" s="486">
        <f t="shared" si="24"/>
        <v>0</v>
      </c>
      <c r="M145" s="212"/>
      <c r="N145" s="96"/>
      <c r="P145" s="278"/>
      <c r="Q145" s="278"/>
      <c r="R145" s="278"/>
      <c r="S145" s="278"/>
      <c r="T145" s="278"/>
      <c r="U145" s="278"/>
      <c r="V145" s="278"/>
      <c r="W145" s="278"/>
      <c r="X145" s="278"/>
      <c r="Y145" s="278"/>
      <c r="Z145" s="278"/>
      <c r="AA145" s="278"/>
      <c r="AB145" s="278"/>
    </row>
    <row r="146" spans="2:28" ht="12.75" customHeight="1" x14ac:dyDescent="0.2">
      <c r="B146" s="93"/>
      <c r="C146" s="133"/>
      <c r="D146" s="828"/>
      <c r="E146" s="474"/>
      <c r="F146" s="188"/>
      <c r="G146" s="138"/>
      <c r="H146" s="484">
        <v>0</v>
      </c>
      <c r="I146" s="484">
        <v>0</v>
      </c>
      <c r="J146" s="486">
        <f t="shared" si="23"/>
        <v>0</v>
      </c>
      <c r="K146" s="486">
        <f t="shared" si="23"/>
        <v>0</v>
      </c>
      <c r="L146" s="486">
        <f t="shared" si="24"/>
        <v>0</v>
      </c>
      <c r="M146" s="212"/>
      <c r="N146" s="96"/>
      <c r="P146" s="278"/>
      <c r="Q146" s="278"/>
      <c r="R146" s="278"/>
      <c r="S146" s="278"/>
      <c r="T146" s="278"/>
      <c r="U146" s="278"/>
      <c r="V146" s="278"/>
      <c r="W146" s="278"/>
      <c r="X146" s="278"/>
      <c r="Y146" s="278"/>
      <c r="Z146" s="278"/>
      <c r="AA146" s="278"/>
      <c r="AB146" s="278"/>
    </row>
    <row r="147" spans="2:28" ht="12.75" customHeight="1" x14ac:dyDescent="0.2">
      <c r="B147" s="93"/>
      <c r="C147" s="133"/>
      <c r="D147" s="828"/>
      <c r="E147" s="474"/>
      <c r="F147" s="188"/>
      <c r="G147" s="138"/>
      <c r="H147" s="484">
        <v>0</v>
      </c>
      <c r="I147" s="484">
        <v>0</v>
      </c>
      <c r="J147" s="486">
        <f t="shared" si="23"/>
        <v>0</v>
      </c>
      <c r="K147" s="486">
        <f t="shared" si="23"/>
        <v>0</v>
      </c>
      <c r="L147" s="486">
        <f t="shared" si="24"/>
        <v>0</v>
      </c>
      <c r="M147" s="212"/>
      <c r="N147" s="96"/>
      <c r="P147" s="278"/>
      <c r="Q147" s="278"/>
      <c r="R147" s="278"/>
      <c r="S147" s="278"/>
      <c r="T147" s="278"/>
      <c r="U147" s="278"/>
      <c r="V147" s="278"/>
      <c r="W147" s="278"/>
      <c r="X147" s="278"/>
      <c r="Y147" s="278"/>
      <c r="Z147" s="278"/>
      <c r="AA147" s="278"/>
      <c r="AB147" s="278"/>
    </row>
    <row r="148" spans="2:28" ht="12.75" customHeight="1" x14ac:dyDescent="0.2">
      <c r="B148" s="93"/>
      <c r="C148" s="133"/>
      <c r="D148" s="828"/>
      <c r="E148" s="474"/>
      <c r="F148" s="188"/>
      <c r="G148" s="138"/>
      <c r="H148" s="484">
        <v>0</v>
      </c>
      <c r="I148" s="484">
        <v>0</v>
      </c>
      <c r="J148" s="486">
        <f t="shared" si="23"/>
        <v>0</v>
      </c>
      <c r="K148" s="486">
        <f t="shared" si="23"/>
        <v>0</v>
      </c>
      <c r="L148" s="486">
        <f t="shared" si="24"/>
        <v>0</v>
      </c>
      <c r="M148" s="212"/>
      <c r="N148" s="96"/>
      <c r="P148" s="278"/>
      <c r="Q148" s="278"/>
      <c r="R148" s="278"/>
      <c r="S148" s="278"/>
      <c r="T148" s="278"/>
      <c r="U148" s="278"/>
      <c r="V148" s="278"/>
      <c r="W148" s="278"/>
      <c r="X148" s="278"/>
      <c r="Y148" s="278"/>
      <c r="Z148" s="278"/>
      <c r="AA148" s="278"/>
      <c r="AB148" s="278"/>
    </row>
    <row r="149" spans="2:28" ht="12.75" customHeight="1" x14ac:dyDescent="0.2">
      <c r="B149" s="93"/>
      <c r="C149" s="133"/>
      <c r="D149" s="828"/>
      <c r="E149" s="474"/>
      <c r="F149" s="188"/>
      <c r="G149" s="138"/>
      <c r="H149" s="484">
        <v>0</v>
      </c>
      <c r="I149" s="484">
        <v>0</v>
      </c>
      <c r="J149" s="486">
        <f t="shared" si="23"/>
        <v>0</v>
      </c>
      <c r="K149" s="486">
        <f t="shared" si="23"/>
        <v>0</v>
      </c>
      <c r="L149" s="486">
        <f t="shared" si="24"/>
        <v>0</v>
      </c>
      <c r="M149" s="212"/>
      <c r="N149" s="96"/>
      <c r="P149" s="278"/>
      <c r="Q149" s="278"/>
      <c r="R149" s="278"/>
      <c r="S149" s="278"/>
      <c r="T149" s="278"/>
      <c r="U149" s="278"/>
      <c r="V149" s="278"/>
      <c r="W149" s="278"/>
      <c r="X149" s="278"/>
      <c r="Y149" s="278"/>
      <c r="Z149" s="278"/>
      <c r="AA149" s="278"/>
      <c r="AB149" s="278"/>
    </row>
    <row r="150" spans="2:28" ht="12.75" customHeight="1" x14ac:dyDescent="0.2">
      <c r="B150" s="93"/>
      <c r="C150" s="133"/>
      <c r="D150" s="828"/>
      <c r="E150" s="474"/>
      <c r="F150" s="188"/>
      <c r="G150" s="138"/>
      <c r="H150" s="484">
        <v>0</v>
      </c>
      <c r="I150" s="484">
        <v>0</v>
      </c>
      <c r="J150" s="486">
        <f>I150</f>
        <v>0</v>
      </c>
      <c r="K150" s="486">
        <f>J150</f>
        <v>0</v>
      </c>
      <c r="L150" s="486">
        <f t="shared" si="24"/>
        <v>0</v>
      </c>
      <c r="M150" s="212"/>
      <c r="N150" s="96"/>
      <c r="P150" s="278"/>
      <c r="Q150" s="278"/>
      <c r="R150" s="278"/>
      <c r="S150" s="278"/>
      <c r="T150" s="278"/>
      <c r="U150" s="278"/>
      <c r="V150" s="278"/>
      <c r="W150" s="278"/>
      <c r="X150" s="278"/>
      <c r="Y150" s="278"/>
      <c r="Z150" s="278"/>
      <c r="AA150" s="278"/>
      <c r="AB150" s="278"/>
    </row>
    <row r="151" spans="2:28" ht="12.75" customHeight="1" x14ac:dyDescent="0.2">
      <c r="B151" s="93"/>
      <c r="C151" s="133"/>
      <c r="D151" s="828"/>
      <c r="E151" s="474"/>
      <c r="F151" s="188"/>
      <c r="G151" s="138"/>
      <c r="H151" s="484">
        <v>0</v>
      </c>
      <c r="I151" s="484">
        <v>0</v>
      </c>
      <c r="J151" s="486">
        <f t="shared" ref="J151:K162" si="25">I151</f>
        <v>0</v>
      </c>
      <c r="K151" s="486">
        <f t="shared" si="25"/>
        <v>0</v>
      </c>
      <c r="L151" s="486">
        <f t="shared" si="24"/>
        <v>0</v>
      </c>
      <c r="M151" s="212"/>
      <c r="N151" s="96"/>
      <c r="P151" s="278"/>
      <c r="Q151" s="278"/>
      <c r="R151" s="278"/>
      <c r="S151" s="278"/>
      <c r="T151" s="278"/>
      <c r="U151" s="278"/>
      <c r="V151" s="278"/>
      <c r="W151" s="278"/>
      <c r="X151" s="278"/>
      <c r="Y151" s="278"/>
      <c r="Z151" s="278"/>
      <c r="AA151" s="278"/>
      <c r="AB151" s="278"/>
    </row>
    <row r="152" spans="2:28" ht="12.75" customHeight="1" x14ac:dyDescent="0.2">
      <c r="B152" s="93"/>
      <c r="C152" s="133"/>
      <c r="D152" s="828"/>
      <c r="E152" s="474"/>
      <c r="F152" s="188"/>
      <c r="G152" s="138"/>
      <c r="H152" s="484">
        <v>0</v>
      </c>
      <c r="I152" s="484">
        <v>0</v>
      </c>
      <c r="J152" s="486">
        <f t="shared" si="25"/>
        <v>0</v>
      </c>
      <c r="K152" s="486">
        <f t="shared" si="25"/>
        <v>0</v>
      </c>
      <c r="L152" s="486">
        <f t="shared" si="24"/>
        <v>0</v>
      </c>
      <c r="M152" s="212"/>
      <c r="N152" s="96"/>
      <c r="P152" s="278"/>
      <c r="Q152" s="278"/>
      <c r="R152" s="278"/>
      <c r="S152" s="278"/>
      <c r="T152" s="278"/>
      <c r="U152" s="278"/>
      <c r="V152" s="278"/>
      <c r="W152" s="278"/>
      <c r="X152" s="278"/>
      <c r="Y152" s="278"/>
      <c r="Z152" s="278"/>
      <c r="AA152" s="278"/>
      <c r="AB152" s="278"/>
    </row>
    <row r="153" spans="2:28" ht="12.75" customHeight="1" x14ac:dyDescent="0.2">
      <c r="B153" s="93"/>
      <c r="C153" s="133"/>
      <c r="D153" s="828"/>
      <c r="E153" s="474"/>
      <c r="F153" s="188"/>
      <c r="G153" s="138"/>
      <c r="H153" s="484">
        <v>0</v>
      </c>
      <c r="I153" s="484">
        <v>0</v>
      </c>
      <c r="J153" s="486">
        <f t="shared" si="25"/>
        <v>0</v>
      </c>
      <c r="K153" s="486">
        <f t="shared" si="25"/>
        <v>0</v>
      </c>
      <c r="L153" s="486">
        <f t="shared" si="24"/>
        <v>0</v>
      </c>
      <c r="M153" s="212"/>
      <c r="N153" s="96"/>
      <c r="P153" s="278"/>
      <c r="Q153" s="278"/>
      <c r="R153" s="278"/>
      <c r="S153" s="278"/>
      <c r="T153" s="278"/>
      <c r="U153" s="278"/>
      <c r="V153" s="278"/>
      <c r="W153" s="278"/>
      <c r="X153" s="278"/>
      <c r="Y153" s="278"/>
      <c r="Z153" s="278"/>
      <c r="AA153" s="278"/>
      <c r="AB153" s="278"/>
    </row>
    <row r="154" spans="2:28" ht="12.75" customHeight="1" x14ac:dyDescent="0.2">
      <c r="B154" s="93"/>
      <c r="C154" s="133"/>
      <c r="D154" s="828"/>
      <c r="E154" s="474"/>
      <c r="F154" s="188"/>
      <c r="G154" s="138"/>
      <c r="H154" s="484">
        <v>0</v>
      </c>
      <c r="I154" s="484">
        <v>0</v>
      </c>
      <c r="J154" s="486">
        <f t="shared" si="25"/>
        <v>0</v>
      </c>
      <c r="K154" s="486">
        <f t="shared" si="25"/>
        <v>0</v>
      </c>
      <c r="L154" s="486">
        <f t="shared" si="24"/>
        <v>0</v>
      </c>
      <c r="M154" s="212"/>
      <c r="N154" s="96"/>
      <c r="P154" s="278"/>
      <c r="Q154" s="278"/>
      <c r="R154" s="278"/>
      <c r="S154" s="278"/>
      <c r="T154" s="278"/>
      <c r="U154" s="278"/>
      <c r="V154" s="278"/>
      <c r="W154" s="278"/>
      <c r="X154" s="278"/>
      <c r="Y154" s="278"/>
      <c r="Z154" s="278"/>
      <c r="AA154" s="278"/>
      <c r="AB154" s="278"/>
    </row>
    <row r="155" spans="2:28" ht="12.75" customHeight="1" x14ac:dyDescent="0.2">
      <c r="B155" s="93"/>
      <c r="C155" s="133"/>
      <c r="D155" s="828"/>
      <c r="E155" s="474"/>
      <c r="F155" s="188"/>
      <c r="G155" s="138"/>
      <c r="H155" s="484">
        <v>0</v>
      </c>
      <c r="I155" s="484">
        <v>0</v>
      </c>
      <c r="J155" s="486">
        <f t="shared" si="25"/>
        <v>0</v>
      </c>
      <c r="K155" s="486">
        <f t="shared" si="25"/>
        <v>0</v>
      </c>
      <c r="L155" s="486">
        <f t="shared" si="24"/>
        <v>0</v>
      </c>
      <c r="M155" s="212"/>
      <c r="N155" s="96"/>
      <c r="P155" s="278"/>
      <c r="Q155" s="278"/>
      <c r="R155" s="278"/>
      <c r="S155" s="278"/>
      <c r="T155" s="278"/>
      <c r="U155" s="278"/>
      <c r="V155" s="278"/>
      <c r="W155" s="278"/>
      <c r="X155" s="278"/>
      <c r="Y155" s="278"/>
      <c r="Z155" s="278"/>
      <c r="AA155" s="278"/>
      <c r="AB155" s="278"/>
    </row>
    <row r="156" spans="2:28" ht="12.75" customHeight="1" x14ac:dyDescent="0.2">
      <c r="B156" s="93"/>
      <c r="C156" s="133"/>
      <c r="D156" s="828"/>
      <c r="E156" s="474"/>
      <c r="F156" s="188"/>
      <c r="G156" s="138"/>
      <c r="H156" s="484">
        <v>0</v>
      </c>
      <c r="I156" s="484">
        <v>0</v>
      </c>
      <c r="J156" s="486">
        <f t="shared" si="25"/>
        <v>0</v>
      </c>
      <c r="K156" s="486">
        <f t="shared" si="25"/>
        <v>0</v>
      </c>
      <c r="L156" s="486">
        <f t="shared" si="24"/>
        <v>0</v>
      </c>
      <c r="M156" s="212"/>
      <c r="N156" s="96"/>
      <c r="P156" s="278"/>
      <c r="Q156" s="278"/>
      <c r="R156" s="278"/>
      <c r="S156" s="278"/>
      <c r="T156" s="278"/>
      <c r="U156" s="278"/>
      <c r="V156" s="278"/>
      <c r="W156" s="278"/>
      <c r="X156" s="278"/>
      <c r="Y156" s="278"/>
      <c r="Z156" s="278"/>
      <c r="AA156" s="278"/>
      <c r="AB156" s="278"/>
    </row>
    <row r="157" spans="2:28" ht="12.75" customHeight="1" x14ac:dyDescent="0.2">
      <c r="B157" s="93"/>
      <c r="C157" s="133"/>
      <c r="D157" s="828"/>
      <c r="E157" s="474"/>
      <c r="F157" s="188"/>
      <c r="G157" s="138"/>
      <c r="H157" s="484">
        <v>0</v>
      </c>
      <c r="I157" s="484">
        <v>0</v>
      </c>
      <c r="J157" s="486">
        <f t="shared" si="25"/>
        <v>0</v>
      </c>
      <c r="K157" s="486">
        <f t="shared" si="25"/>
        <v>0</v>
      </c>
      <c r="L157" s="486">
        <f t="shared" si="24"/>
        <v>0</v>
      </c>
      <c r="M157" s="212"/>
      <c r="N157" s="96"/>
      <c r="P157" s="278"/>
      <c r="Q157" s="278"/>
      <c r="R157" s="278"/>
      <c r="S157" s="278"/>
      <c r="T157" s="278"/>
      <c r="U157" s="278"/>
      <c r="V157" s="278"/>
      <c r="W157" s="278"/>
      <c r="X157" s="278"/>
      <c r="Y157" s="278"/>
      <c r="Z157" s="278"/>
      <c r="AA157" s="278"/>
      <c r="AB157" s="278"/>
    </row>
    <row r="158" spans="2:28" ht="12.75" customHeight="1" x14ac:dyDescent="0.2">
      <c r="B158" s="93"/>
      <c r="C158" s="133"/>
      <c r="D158" s="828"/>
      <c r="E158" s="474"/>
      <c r="F158" s="188"/>
      <c r="G158" s="138"/>
      <c r="H158" s="484">
        <v>0</v>
      </c>
      <c r="I158" s="484">
        <v>0</v>
      </c>
      <c r="J158" s="486">
        <f t="shared" si="25"/>
        <v>0</v>
      </c>
      <c r="K158" s="486">
        <f t="shared" si="25"/>
        <v>0</v>
      </c>
      <c r="L158" s="486">
        <f t="shared" si="24"/>
        <v>0</v>
      </c>
      <c r="M158" s="212"/>
      <c r="N158" s="96"/>
      <c r="P158" s="278"/>
      <c r="Q158" s="278"/>
      <c r="R158" s="278"/>
      <c r="S158" s="278"/>
      <c r="T158" s="278"/>
      <c r="U158" s="278"/>
      <c r="V158" s="278"/>
      <c r="W158" s="278"/>
      <c r="X158" s="278"/>
      <c r="Y158" s="278"/>
      <c r="Z158" s="278"/>
      <c r="AA158" s="278"/>
      <c r="AB158" s="278"/>
    </row>
    <row r="159" spans="2:28" ht="12.75" customHeight="1" x14ac:dyDescent="0.2">
      <c r="B159" s="93"/>
      <c r="C159" s="133"/>
      <c r="D159" s="828"/>
      <c r="E159" s="474"/>
      <c r="F159" s="188"/>
      <c r="G159" s="138"/>
      <c r="H159" s="484">
        <v>0</v>
      </c>
      <c r="I159" s="484">
        <v>0</v>
      </c>
      <c r="J159" s="486">
        <f t="shared" si="25"/>
        <v>0</v>
      </c>
      <c r="K159" s="486">
        <f t="shared" si="25"/>
        <v>0</v>
      </c>
      <c r="L159" s="486">
        <f t="shared" si="24"/>
        <v>0</v>
      </c>
      <c r="M159" s="212"/>
      <c r="N159" s="96"/>
      <c r="P159" s="278"/>
      <c r="Q159" s="278"/>
      <c r="R159" s="278"/>
      <c r="S159" s="278"/>
      <c r="T159" s="278"/>
      <c r="U159" s="278"/>
      <c r="V159" s="278"/>
      <c r="W159" s="278"/>
      <c r="X159" s="278"/>
      <c r="Y159" s="278"/>
      <c r="Z159" s="278"/>
      <c r="AA159" s="278"/>
      <c r="AB159" s="278"/>
    </row>
    <row r="160" spans="2:28" ht="12.75" customHeight="1" x14ac:dyDescent="0.2">
      <c r="B160" s="93"/>
      <c r="C160" s="133"/>
      <c r="D160" s="828"/>
      <c r="E160" s="474"/>
      <c r="F160" s="188"/>
      <c r="G160" s="138"/>
      <c r="H160" s="484">
        <v>0</v>
      </c>
      <c r="I160" s="484">
        <v>0</v>
      </c>
      <c r="J160" s="486">
        <f t="shared" si="25"/>
        <v>0</v>
      </c>
      <c r="K160" s="486">
        <f t="shared" si="25"/>
        <v>0</v>
      </c>
      <c r="L160" s="486">
        <f t="shared" si="24"/>
        <v>0</v>
      </c>
      <c r="M160" s="212"/>
      <c r="N160" s="96"/>
      <c r="P160" s="278"/>
      <c r="Q160" s="278"/>
      <c r="R160" s="278"/>
      <c r="S160" s="278"/>
      <c r="T160" s="278"/>
      <c r="U160" s="278"/>
      <c r="V160" s="278"/>
      <c r="W160" s="278"/>
      <c r="X160" s="278"/>
      <c r="Y160" s="278"/>
      <c r="Z160" s="278"/>
      <c r="AA160" s="278"/>
      <c r="AB160" s="278"/>
    </row>
    <row r="161" spans="2:14" ht="12.75" customHeight="1" x14ac:dyDescent="0.2">
      <c r="B161" s="93"/>
      <c r="C161" s="133"/>
      <c r="D161" s="828"/>
      <c r="E161" s="474"/>
      <c r="F161" s="188"/>
      <c r="G161" s="138"/>
      <c r="H161" s="484">
        <v>0</v>
      </c>
      <c r="I161" s="484">
        <v>0</v>
      </c>
      <c r="J161" s="486">
        <f t="shared" si="25"/>
        <v>0</v>
      </c>
      <c r="K161" s="486">
        <f t="shared" si="25"/>
        <v>0</v>
      </c>
      <c r="L161" s="486">
        <f t="shared" si="24"/>
        <v>0</v>
      </c>
      <c r="M161" s="212"/>
      <c r="N161" s="96"/>
    </row>
    <row r="162" spans="2:14" ht="12.75" customHeight="1" x14ac:dyDescent="0.2">
      <c r="B162" s="93"/>
      <c r="C162" s="133"/>
      <c r="D162" s="829"/>
      <c r="E162" s="474"/>
      <c r="F162" s="188"/>
      <c r="G162" s="138"/>
      <c r="H162" s="484">
        <v>0</v>
      </c>
      <c r="I162" s="484">
        <v>0</v>
      </c>
      <c r="J162" s="486">
        <f t="shared" si="25"/>
        <v>0</v>
      </c>
      <c r="K162" s="486">
        <f t="shared" si="25"/>
        <v>0</v>
      </c>
      <c r="L162" s="486">
        <f t="shared" si="24"/>
        <v>0</v>
      </c>
      <c r="M162" s="212"/>
      <c r="N162" s="96"/>
    </row>
    <row r="163" spans="2:14" ht="12.75" customHeight="1" x14ac:dyDescent="0.2">
      <c r="B163" s="93"/>
      <c r="C163" s="133"/>
      <c r="D163" s="829"/>
      <c r="E163" s="474"/>
      <c r="F163" s="188"/>
      <c r="G163" s="138"/>
      <c r="H163" s="484">
        <v>0</v>
      </c>
      <c r="I163" s="484">
        <v>0</v>
      </c>
      <c r="J163" s="486">
        <f t="shared" si="23"/>
        <v>0</v>
      </c>
      <c r="K163" s="486">
        <f t="shared" si="23"/>
        <v>0</v>
      </c>
      <c r="L163" s="486">
        <f t="shared" si="24"/>
        <v>0</v>
      </c>
      <c r="M163" s="212"/>
      <c r="N163" s="96"/>
    </row>
    <row r="164" spans="2:14" ht="12.75" customHeight="1" x14ac:dyDescent="0.2">
      <c r="B164" s="93"/>
      <c r="C164" s="133"/>
      <c r="D164" s="829"/>
      <c r="E164" s="474"/>
      <c r="F164" s="188"/>
      <c r="G164" s="138"/>
      <c r="H164" s="484">
        <v>0</v>
      </c>
      <c r="I164" s="484">
        <v>0</v>
      </c>
      <c r="J164" s="486">
        <f t="shared" si="23"/>
        <v>0</v>
      </c>
      <c r="K164" s="486">
        <f t="shared" si="23"/>
        <v>0</v>
      </c>
      <c r="L164" s="486">
        <f t="shared" si="24"/>
        <v>0</v>
      </c>
      <c r="M164" s="212"/>
      <c r="N164" s="96"/>
    </row>
    <row r="165" spans="2:14" ht="12.75" customHeight="1" x14ac:dyDescent="0.2">
      <c r="B165" s="93"/>
      <c r="C165" s="133"/>
      <c r="D165" s="829"/>
      <c r="E165" s="474"/>
      <c r="F165" s="188"/>
      <c r="G165" s="138"/>
      <c r="H165" s="484">
        <v>0</v>
      </c>
      <c r="I165" s="484">
        <v>0</v>
      </c>
      <c r="J165" s="486">
        <f t="shared" si="23"/>
        <v>0</v>
      </c>
      <c r="K165" s="486">
        <f t="shared" si="23"/>
        <v>0</v>
      </c>
      <c r="L165" s="486">
        <f t="shared" si="24"/>
        <v>0</v>
      </c>
      <c r="M165" s="212"/>
      <c r="N165" s="96"/>
    </row>
    <row r="166" spans="2:14" ht="12.75" customHeight="1" x14ac:dyDescent="0.2">
      <c r="B166" s="93"/>
      <c r="C166" s="133"/>
      <c r="D166" s="829"/>
      <c r="E166" s="474"/>
      <c r="F166" s="188"/>
      <c r="G166" s="138"/>
      <c r="H166" s="484">
        <v>0</v>
      </c>
      <c r="I166" s="484">
        <v>0</v>
      </c>
      <c r="J166" s="486">
        <f t="shared" si="23"/>
        <v>0</v>
      </c>
      <c r="K166" s="486">
        <f t="shared" si="23"/>
        <v>0</v>
      </c>
      <c r="L166" s="486">
        <f t="shared" si="24"/>
        <v>0</v>
      </c>
      <c r="M166" s="212"/>
      <c r="N166" s="96"/>
    </row>
    <row r="167" spans="2:14" ht="12.75" customHeight="1" x14ac:dyDescent="0.2">
      <c r="B167" s="93"/>
      <c r="C167" s="133"/>
      <c r="D167" s="829"/>
      <c r="E167" s="474"/>
      <c r="F167" s="188"/>
      <c r="G167" s="138"/>
      <c r="H167" s="484">
        <v>0</v>
      </c>
      <c r="I167" s="484">
        <v>0</v>
      </c>
      <c r="J167" s="486">
        <f t="shared" ref="J167:K169" si="26">I167</f>
        <v>0</v>
      </c>
      <c r="K167" s="486">
        <f t="shared" si="26"/>
        <v>0</v>
      </c>
      <c r="L167" s="486">
        <f t="shared" si="24"/>
        <v>0</v>
      </c>
      <c r="M167" s="212"/>
      <c r="N167" s="96"/>
    </row>
    <row r="168" spans="2:14" ht="12.75" customHeight="1" x14ac:dyDescent="0.2">
      <c r="B168" s="93"/>
      <c r="C168" s="133"/>
      <c r="D168" s="829"/>
      <c r="E168" s="474"/>
      <c r="F168" s="188"/>
      <c r="G168" s="138"/>
      <c r="H168" s="484">
        <v>0</v>
      </c>
      <c r="I168" s="484">
        <v>0</v>
      </c>
      <c r="J168" s="486">
        <f t="shared" si="26"/>
        <v>0</v>
      </c>
      <c r="K168" s="486">
        <f t="shared" si="26"/>
        <v>0</v>
      </c>
      <c r="L168" s="486">
        <f t="shared" si="24"/>
        <v>0</v>
      </c>
      <c r="M168" s="212"/>
      <c r="N168" s="96"/>
    </row>
    <row r="169" spans="2:14" ht="12.75" customHeight="1" x14ac:dyDescent="0.2">
      <c r="B169" s="93"/>
      <c r="C169" s="133"/>
      <c r="D169" s="829"/>
      <c r="E169" s="474"/>
      <c r="F169" s="188"/>
      <c r="G169" s="138"/>
      <c r="H169" s="484">
        <v>0</v>
      </c>
      <c r="I169" s="484">
        <v>0</v>
      </c>
      <c r="J169" s="486">
        <f t="shared" si="26"/>
        <v>0</v>
      </c>
      <c r="K169" s="486">
        <f t="shared" si="26"/>
        <v>0</v>
      </c>
      <c r="L169" s="486">
        <f t="shared" si="24"/>
        <v>0</v>
      </c>
      <c r="M169" s="212"/>
      <c r="N169" s="96"/>
    </row>
    <row r="170" spans="2:14" ht="12.75" customHeight="1" x14ac:dyDescent="0.2">
      <c r="B170" s="93"/>
      <c r="C170" s="133"/>
      <c r="D170" s="829"/>
      <c r="E170" s="474"/>
      <c r="F170" s="188"/>
      <c r="G170" s="138"/>
      <c r="H170" s="484">
        <v>0</v>
      </c>
      <c r="I170" s="484">
        <v>0</v>
      </c>
      <c r="J170" s="486">
        <f>I170</f>
        <v>0</v>
      </c>
      <c r="K170" s="486">
        <f>J170</f>
        <v>0</v>
      </c>
      <c r="L170" s="486">
        <f t="shared" si="24"/>
        <v>0</v>
      </c>
      <c r="M170" s="212"/>
      <c r="N170" s="96"/>
    </row>
    <row r="171" spans="2:14" ht="12.75" customHeight="1" x14ac:dyDescent="0.2">
      <c r="B171" s="93"/>
      <c r="C171" s="133"/>
      <c r="D171" s="829"/>
      <c r="E171" s="474"/>
      <c r="F171" s="188"/>
      <c r="G171" s="138"/>
      <c r="H171" s="484">
        <v>0</v>
      </c>
      <c r="I171" s="484">
        <v>0</v>
      </c>
      <c r="J171" s="486">
        <f>I171</f>
        <v>0</v>
      </c>
      <c r="K171" s="486">
        <f>J171</f>
        <v>0</v>
      </c>
      <c r="L171" s="486">
        <f t="shared" si="24"/>
        <v>0</v>
      </c>
      <c r="M171" s="212"/>
      <c r="N171" s="96"/>
    </row>
    <row r="172" spans="2:14" ht="12.75" customHeight="1" x14ac:dyDescent="0.2">
      <c r="B172" s="93"/>
      <c r="C172" s="133"/>
      <c r="D172" s="824"/>
      <c r="E172" s="138"/>
      <c r="F172" s="138"/>
      <c r="G172" s="138"/>
      <c r="H172" s="471"/>
      <c r="I172" s="471"/>
      <c r="J172" s="471"/>
      <c r="K172" s="471"/>
      <c r="L172" s="471"/>
      <c r="M172" s="212"/>
      <c r="N172" s="96"/>
    </row>
    <row r="173" spans="2:14" ht="12.75" customHeight="1" x14ac:dyDescent="0.2">
      <c r="B173" s="93"/>
      <c r="C173" s="133"/>
      <c r="D173" s="826" t="s">
        <v>105</v>
      </c>
      <c r="E173" s="474"/>
      <c r="F173" s="138"/>
      <c r="G173" s="138"/>
      <c r="H173" s="842">
        <f>SUM(H137:H171)</f>
        <v>0</v>
      </c>
      <c r="I173" s="842">
        <f>SUM(I137:I171)</f>
        <v>0</v>
      </c>
      <c r="J173" s="842">
        <f>SUM(J137:J171)</f>
        <v>0</v>
      </c>
      <c r="K173" s="842">
        <f>SUM(K137:K171)</f>
        <v>0</v>
      </c>
      <c r="L173" s="842">
        <f>SUM(L137:L171)</f>
        <v>0</v>
      </c>
      <c r="M173" s="212"/>
      <c r="N173" s="96"/>
    </row>
    <row r="174" spans="2:14" ht="12.75" customHeight="1" x14ac:dyDescent="0.2">
      <c r="B174" s="93"/>
      <c r="C174" s="133"/>
      <c r="D174" s="824"/>
      <c r="E174" s="474"/>
      <c r="F174" s="138"/>
      <c r="G174" s="138"/>
      <c r="H174" s="471"/>
      <c r="I174" s="471"/>
      <c r="J174" s="471"/>
      <c r="K174" s="471"/>
      <c r="L174" s="471"/>
      <c r="M174" s="212"/>
      <c r="N174" s="96"/>
    </row>
    <row r="175" spans="2:14" ht="12.75" customHeight="1" x14ac:dyDescent="0.2">
      <c r="B175" s="93"/>
      <c r="C175" s="94"/>
      <c r="D175" s="325"/>
      <c r="E175" s="104"/>
      <c r="F175" s="94"/>
      <c r="G175" s="94"/>
      <c r="H175" s="458"/>
      <c r="I175" s="458"/>
      <c r="J175" s="458"/>
      <c r="K175" s="458"/>
      <c r="L175" s="458"/>
      <c r="M175" s="94"/>
      <c r="N175" s="96"/>
    </row>
    <row r="176" spans="2:14" ht="12.75" customHeight="1" x14ac:dyDescent="0.2">
      <c r="B176" s="93"/>
      <c r="C176" s="133"/>
      <c r="D176" s="824"/>
      <c r="E176" s="475"/>
      <c r="F176" s="138"/>
      <c r="G176" s="138"/>
      <c r="H176" s="471"/>
      <c r="I176" s="471"/>
      <c r="J176" s="471"/>
      <c r="K176" s="471"/>
      <c r="L176" s="471"/>
      <c r="M176" s="212"/>
      <c r="N176" s="96"/>
    </row>
    <row r="177" spans="2:28" ht="12.75" customHeight="1" x14ac:dyDescent="0.2">
      <c r="B177" s="93"/>
      <c r="C177" s="133"/>
      <c r="D177" s="749" t="s">
        <v>301</v>
      </c>
      <c r="E177" s="134"/>
      <c r="F177" s="138"/>
      <c r="G177" s="138"/>
      <c r="H177" s="842">
        <f>H131+H173+H114</f>
        <v>0</v>
      </c>
      <c r="I177" s="842">
        <f>I131+I173+I114</f>
        <v>0</v>
      </c>
      <c r="J177" s="842">
        <f>J131+J173+J114</f>
        <v>0</v>
      </c>
      <c r="K177" s="842">
        <f>K131+K173+K114</f>
        <v>0</v>
      </c>
      <c r="L177" s="842">
        <f>L131+L173+L114</f>
        <v>0</v>
      </c>
      <c r="M177" s="212"/>
      <c r="N177" s="96"/>
    </row>
    <row r="178" spans="2:28" ht="12.75" customHeight="1" x14ac:dyDescent="0.2">
      <c r="B178" s="93"/>
      <c r="C178" s="148"/>
      <c r="D178" s="352"/>
      <c r="E178" s="273"/>
      <c r="F178" s="150"/>
      <c r="G178" s="150"/>
      <c r="H178" s="477"/>
      <c r="I178" s="477"/>
      <c r="J178" s="477"/>
      <c r="K178" s="477"/>
      <c r="L178" s="477"/>
      <c r="M178" s="250"/>
      <c r="N178" s="96"/>
    </row>
    <row r="179" spans="2:28" ht="12.75" customHeight="1" x14ac:dyDescent="0.2">
      <c r="B179" s="93"/>
      <c r="C179" s="94"/>
      <c r="D179" s="325"/>
      <c r="E179" s="104"/>
      <c r="F179" s="94"/>
      <c r="G179" s="94"/>
      <c r="H179" s="458"/>
      <c r="I179" s="458"/>
      <c r="J179" s="458"/>
      <c r="K179" s="458"/>
      <c r="L179" s="458"/>
      <c r="M179" s="94"/>
      <c r="N179" s="96"/>
    </row>
    <row r="180" spans="2:28" ht="12.75" customHeight="1" x14ac:dyDescent="0.2">
      <c r="B180" s="93"/>
      <c r="C180" s="94"/>
      <c r="D180" s="325"/>
      <c r="E180" s="104"/>
      <c r="F180" s="94"/>
      <c r="G180" s="94"/>
      <c r="H180" s="458"/>
      <c r="I180" s="458"/>
      <c r="J180" s="458"/>
      <c r="K180" s="458"/>
      <c r="L180" s="458"/>
      <c r="M180" s="94"/>
      <c r="N180" s="96"/>
    </row>
    <row r="181" spans="2:28" ht="12.75" customHeight="1" x14ac:dyDescent="0.2">
      <c r="B181" s="93"/>
      <c r="C181" s="128"/>
      <c r="D181" s="334"/>
      <c r="E181" s="266"/>
      <c r="F181" s="129"/>
      <c r="G181" s="129"/>
      <c r="H181" s="480"/>
      <c r="I181" s="480"/>
      <c r="J181" s="480"/>
      <c r="K181" s="480"/>
      <c r="L181" s="480"/>
      <c r="M181" s="211"/>
      <c r="N181" s="96"/>
    </row>
    <row r="182" spans="2:28" ht="12.75" customHeight="1" x14ac:dyDescent="0.2">
      <c r="B182" s="112"/>
      <c r="C182" s="255"/>
      <c r="D182" s="712" t="s">
        <v>302</v>
      </c>
      <c r="E182" s="134"/>
      <c r="F182" s="138"/>
      <c r="G182" s="138"/>
      <c r="H182" s="842">
        <f>H95-H177</f>
        <v>193300.72</v>
      </c>
      <c r="I182" s="842">
        <f>I95-I177</f>
        <v>194422.45</v>
      </c>
      <c r="J182" s="842">
        <f>J95-J177</f>
        <v>194422.45</v>
      </c>
      <c r="K182" s="842">
        <f>K95-K177</f>
        <v>194422.45</v>
      </c>
      <c r="L182" s="842">
        <f>L95-L177</f>
        <v>194422.45</v>
      </c>
      <c r="M182" s="212"/>
      <c r="N182" s="96"/>
    </row>
    <row r="183" spans="2:28" ht="12.75" customHeight="1" x14ac:dyDescent="0.2">
      <c r="B183" s="93"/>
      <c r="C183" s="148"/>
      <c r="D183" s="352"/>
      <c r="E183" s="273"/>
      <c r="F183" s="150"/>
      <c r="G183" s="150"/>
      <c r="H183" s="477"/>
      <c r="I183" s="477"/>
      <c r="J183" s="477"/>
      <c r="K183" s="477"/>
      <c r="L183" s="477"/>
      <c r="M183" s="250"/>
      <c r="N183" s="96"/>
    </row>
    <row r="184" spans="2:28" ht="12.75" customHeight="1" x14ac:dyDescent="0.2">
      <c r="B184" s="93"/>
      <c r="C184" s="94"/>
      <c r="D184" s="325"/>
      <c r="E184" s="104"/>
      <c r="F184" s="104"/>
      <c r="G184" s="458"/>
      <c r="H184" s="458"/>
      <c r="I184" s="458"/>
      <c r="J184" s="455"/>
      <c r="K184" s="94"/>
      <c r="L184" s="94"/>
      <c r="M184" s="94"/>
      <c r="N184" s="96"/>
    </row>
    <row r="185" spans="2:28" ht="12.75" customHeight="1" x14ac:dyDescent="0.25">
      <c r="B185" s="121"/>
      <c r="C185" s="122"/>
      <c r="D185" s="361"/>
      <c r="E185" s="122"/>
      <c r="F185" s="122"/>
      <c r="G185" s="126"/>
      <c r="H185" s="126"/>
      <c r="I185" s="126"/>
      <c r="J185" s="122"/>
      <c r="K185" s="122"/>
      <c r="L185" s="122"/>
      <c r="M185" s="123" t="s">
        <v>355</v>
      </c>
      <c r="N185" s="127"/>
    </row>
    <row r="186" spans="2:28" ht="12.75" customHeight="1" x14ac:dyDescent="0.2">
      <c r="G186" s="35"/>
      <c r="H186" s="35"/>
      <c r="I186" s="35"/>
      <c r="J186" s="35"/>
      <c r="K186" s="35"/>
      <c r="L186" s="35"/>
    </row>
    <row r="187" spans="2:28" ht="12.75" customHeight="1" x14ac:dyDescent="0.2">
      <c r="G187" s="35"/>
      <c r="H187" s="35"/>
      <c r="I187" s="35"/>
      <c r="J187" s="35"/>
      <c r="K187" s="35"/>
      <c r="L187" s="35"/>
    </row>
    <row r="188" spans="2:28" ht="18.75" x14ac:dyDescent="0.3">
      <c r="B188" s="39"/>
      <c r="C188" s="39"/>
      <c r="D188" s="39"/>
      <c r="F188" s="39"/>
      <c r="G188" s="39"/>
      <c r="H188" s="35"/>
      <c r="I188" s="35"/>
      <c r="J188" s="35"/>
      <c r="K188" s="35"/>
      <c r="L188" s="35"/>
    </row>
    <row r="189" spans="2:28" ht="12.75" customHeight="1" x14ac:dyDescent="0.2">
      <c r="G189" s="35"/>
      <c r="H189" s="35"/>
      <c r="I189" s="35"/>
      <c r="J189" s="35"/>
      <c r="K189" s="35"/>
      <c r="L189" s="35"/>
    </row>
    <row r="190" spans="2:28" ht="12.75" customHeight="1" x14ac:dyDescent="0.2">
      <c r="E190" s="59"/>
      <c r="F190" s="59"/>
      <c r="G190" s="45"/>
      <c r="H190" s="45"/>
      <c r="I190" s="45"/>
      <c r="J190" s="45"/>
      <c r="K190" s="60"/>
      <c r="L190" s="60"/>
      <c r="M190" s="60"/>
    </row>
    <row r="191" spans="2:28" ht="12.75" customHeight="1" x14ac:dyDescent="0.2">
      <c r="D191" s="834"/>
      <c r="E191" s="835"/>
      <c r="F191" s="812" t="s">
        <v>35</v>
      </c>
      <c r="G191" s="812"/>
      <c r="H191" s="812" t="str">
        <f>+tab!D2</f>
        <v>2016/17</v>
      </c>
      <c r="I191" s="812" t="str">
        <f>+tab!E2</f>
        <v>2017/18</v>
      </c>
      <c r="J191" s="812" t="str">
        <f>+tab!F2</f>
        <v>2018/19</v>
      </c>
      <c r="K191" s="812" t="str">
        <f>+tab!G2</f>
        <v>2019/20</v>
      </c>
      <c r="L191" s="812" t="str">
        <f>+tab!H2</f>
        <v>2020/21</v>
      </c>
      <c r="M191" s="45"/>
      <c r="N191" s="45"/>
    </row>
    <row r="192" spans="2:28" s="278" customFormat="1" ht="12.75" customHeight="1" x14ac:dyDescent="0.2">
      <c r="D192" s="759" t="s">
        <v>337</v>
      </c>
      <c r="E192" s="758"/>
      <c r="F192" s="719"/>
      <c r="G192" s="758"/>
      <c r="H192" s="836"/>
      <c r="I192" s="836"/>
      <c r="J192" s="836"/>
      <c r="K192" s="836"/>
      <c r="L192" s="758"/>
      <c r="P192" s="35"/>
      <c r="Q192" s="35"/>
      <c r="R192" s="35"/>
      <c r="S192" s="35"/>
      <c r="T192" s="35"/>
      <c r="U192" s="35"/>
      <c r="V192" s="35"/>
      <c r="W192" s="35"/>
      <c r="X192" s="35"/>
      <c r="Y192" s="35"/>
      <c r="Z192" s="35"/>
      <c r="AA192" s="35"/>
      <c r="AB192" s="35"/>
    </row>
    <row r="193" spans="2:28" s="278" customFormat="1" ht="12.75" customHeight="1" x14ac:dyDescent="0.2">
      <c r="D193" s="837" t="s">
        <v>158</v>
      </c>
      <c r="E193" s="758"/>
      <c r="F193" s="719"/>
      <c r="G193" s="758"/>
      <c r="H193" s="838">
        <f>0.416666666666667*H58+0.583333333333333*I58</f>
        <v>193955.0625</v>
      </c>
      <c r="I193" s="838">
        <f>0.416666666666667*I58+0.583333333333333*J58</f>
        <v>194422.45</v>
      </c>
      <c r="J193" s="838">
        <f>0.416666666666667*J58+0.583333333333333*K58</f>
        <v>194422.45</v>
      </c>
      <c r="K193" s="838">
        <f>0.416666666666667*K58+0.583333333333333*L58</f>
        <v>194422.45</v>
      </c>
      <c r="L193" s="838">
        <f>L58</f>
        <v>194422.45</v>
      </c>
      <c r="M193" s="489"/>
      <c r="P193" s="35"/>
      <c r="Q193" s="35"/>
      <c r="R193" s="35"/>
      <c r="S193" s="35"/>
      <c r="T193" s="35"/>
      <c r="U193" s="35"/>
      <c r="V193" s="35"/>
      <c r="W193" s="35"/>
      <c r="X193" s="35"/>
      <c r="Y193" s="35"/>
      <c r="Z193" s="35"/>
      <c r="AA193" s="35"/>
      <c r="AB193" s="35"/>
    </row>
    <row r="194" spans="2:28" s="278" customFormat="1" ht="12.75" customHeight="1" x14ac:dyDescent="0.2">
      <c r="D194" s="837" t="s">
        <v>290</v>
      </c>
      <c r="E194" s="758"/>
      <c r="F194" s="719"/>
      <c r="G194" s="758"/>
      <c r="H194" s="838">
        <f>0.416666666666667*H70+0.583333333333333*I70</f>
        <v>0</v>
      </c>
      <c r="I194" s="838">
        <f>0.416666666666667*I70+0.583333333333333*J70</f>
        <v>0</v>
      </c>
      <c r="J194" s="838">
        <f>0.416666666666667*J70+0.583333333333333*K70</f>
        <v>0</v>
      </c>
      <c r="K194" s="838">
        <f>0.416666666666667*K70+0.583333333333333*L70</f>
        <v>0</v>
      </c>
      <c r="L194" s="838">
        <f>L70</f>
        <v>0</v>
      </c>
      <c r="M194" s="489"/>
      <c r="P194" s="35"/>
      <c r="Q194" s="35"/>
      <c r="R194" s="35"/>
      <c r="S194" s="35"/>
      <c r="T194" s="35"/>
      <c r="U194" s="35"/>
      <c r="V194" s="35"/>
      <c r="W194" s="35"/>
      <c r="X194" s="35"/>
      <c r="Y194" s="35"/>
      <c r="Z194" s="35"/>
      <c r="AA194" s="35"/>
      <c r="AB194" s="35"/>
    </row>
    <row r="195" spans="2:28" s="278" customFormat="1" ht="12.75" hidden="1" customHeight="1" x14ac:dyDescent="0.2">
      <c r="D195" s="837" t="s">
        <v>305</v>
      </c>
      <c r="E195" s="758"/>
      <c r="F195" s="719"/>
      <c r="G195" s="758"/>
      <c r="H195" s="838">
        <f>0.416666666666667*H71+0.583333333333333*I71</f>
        <v>0</v>
      </c>
      <c r="I195" s="836"/>
      <c r="J195" s="836"/>
      <c r="K195" s="836"/>
      <c r="L195" s="836"/>
      <c r="M195" s="487"/>
      <c r="P195" s="35"/>
      <c r="Q195" s="35"/>
      <c r="R195" s="35"/>
      <c r="S195" s="35"/>
      <c r="T195" s="35"/>
      <c r="U195" s="35"/>
      <c r="V195" s="35"/>
      <c r="W195" s="35"/>
      <c r="X195" s="35"/>
      <c r="Y195" s="35"/>
      <c r="Z195" s="35"/>
      <c r="AA195" s="35"/>
      <c r="AB195" s="35"/>
    </row>
    <row r="196" spans="2:28" s="278" customFormat="1" ht="12.75" customHeight="1" x14ac:dyDescent="0.2">
      <c r="D196" s="837" t="s">
        <v>292</v>
      </c>
      <c r="E196" s="758"/>
      <c r="F196" s="719"/>
      <c r="G196" s="758"/>
      <c r="H196" s="838">
        <f>0.416666666666667*H76+0.583333333333333*I76</f>
        <v>0</v>
      </c>
      <c r="I196" s="838">
        <f>0.416666666666667*I76+0.583333333333333*J76</f>
        <v>0</v>
      </c>
      <c r="J196" s="838">
        <f>0.416666666666667*J76+0.583333333333333*K76</f>
        <v>0</v>
      </c>
      <c r="K196" s="838">
        <f>0.416666666666667*K76+0.583333333333333*L76</f>
        <v>0</v>
      </c>
      <c r="L196" s="838">
        <f>L76</f>
        <v>0</v>
      </c>
      <c r="M196" s="489"/>
      <c r="P196" s="35"/>
      <c r="Q196" s="35"/>
      <c r="R196" s="35"/>
      <c r="S196" s="35"/>
      <c r="T196" s="35"/>
      <c r="U196" s="35"/>
      <c r="V196" s="35"/>
      <c r="W196" s="35"/>
      <c r="X196" s="35"/>
      <c r="Y196" s="35"/>
      <c r="Z196" s="35"/>
      <c r="AA196" s="35"/>
      <c r="AB196" s="35"/>
    </row>
    <row r="197" spans="2:28" s="278" customFormat="1" ht="12.75" customHeight="1" x14ac:dyDescent="0.2">
      <c r="D197" s="837" t="s">
        <v>159</v>
      </c>
      <c r="E197" s="758"/>
      <c r="F197" s="719"/>
      <c r="G197" s="758"/>
      <c r="H197" s="838">
        <f>0.416666666666667*(H83-H76)+0.583333333333333*(I83-I76)</f>
        <v>0</v>
      </c>
      <c r="I197" s="838">
        <f>0.416666666666667*(I83-I76)+0.583333333333333*(J83-J76)</f>
        <v>0</v>
      </c>
      <c r="J197" s="838">
        <f>0.416666666666667*(J83-J76)+0.583333333333333*(K83-K76)</f>
        <v>0</v>
      </c>
      <c r="K197" s="838">
        <f>0.416666666666667*(K83-K76)+0.583333333333333*(L83-L76)</f>
        <v>0</v>
      </c>
      <c r="L197" s="838">
        <f>(L83-L76)</f>
        <v>0</v>
      </c>
      <c r="M197" s="489"/>
      <c r="P197" s="35"/>
      <c r="Q197" s="35"/>
      <c r="R197" s="35"/>
      <c r="S197" s="35"/>
      <c r="T197" s="35"/>
      <c r="U197" s="35"/>
      <c r="V197" s="35"/>
      <c r="W197" s="35"/>
      <c r="X197" s="35"/>
      <c r="Y197" s="35"/>
      <c r="Z197" s="35"/>
      <c r="AA197" s="35"/>
      <c r="AB197" s="35"/>
    </row>
    <row r="198" spans="2:28" s="278" customFormat="1" ht="12.75" customHeight="1" x14ac:dyDescent="0.2">
      <c r="D198" s="713"/>
      <c r="E198" s="758"/>
      <c r="F198" s="719"/>
      <c r="G198" s="758"/>
      <c r="H198" s="838">
        <f>SUM(H193:H197)</f>
        <v>193955.0625</v>
      </c>
      <c r="I198" s="838">
        <f>SUM(I193:I197)</f>
        <v>194422.45</v>
      </c>
      <c r="J198" s="838">
        <f>SUM(J193:J197)</f>
        <v>194422.45</v>
      </c>
      <c r="K198" s="838">
        <f>SUM(K193:K197)</f>
        <v>194422.45</v>
      </c>
      <c r="L198" s="838">
        <f>SUM(L193:L197)</f>
        <v>194422.45</v>
      </c>
      <c r="M198" s="489"/>
      <c r="P198" s="35"/>
      <c r="Q198" s="35"/>
      <c r="R198" s="35"/>
      <c r="S198" s="35"/>
      <c r="T198" s="35"/>
      <c r="U198" s="35"/>
      <c r="V198" s="35"/>
      <c r="W198" s="35"/>
      <c r="X198" s="35"/>
      <c r="Y198" s="35"/>
      <c r="Z198" s="35"/>
      <c r="AA198" s="35"/>
      <c r="AB198" s="35"/>
    </row>
    <row r="199" spans="2:28" s="278" customFormat="1" ht="12.75" customHeight="1" x14ac:dyDescent="0.2">
      <c r="B199" s="490"/>
      <c r="C199" s="490"/>
      <c r="D199" s="759" t="s">
        <v>306</v>
      </c>
      <c r="E199" s="758"/>
      <c r="F199" s="719"/>
      <c r="G199" s="758"/>
      <c r="H199" s="836"/>
      <c r="I199" s="836"/>
      <c r="J199" s="836"/>
      <c r="K199" s="836"/>
      <c r="L199" s="758"/>
      <c r="P199" s="35"/>
      <c r="Q199" s="35"/>
      <c r="R199" s="35"/>
      <c r="S199" s="35"/>
      <c r="T199" s="35"/>
      <c r="U199" s="35"/>
      <c r="V199" s="35"/>
      <c r="W199" s="35"/>
      <c r="X199" s="35"/>
      <c r="Y199" s="35"/>
      <c r="Z199" s="35"/>
      <c r="AA199" s="35"/>
      <c r="AB199" s="35"/>
    </row>
    <row r="200" spans="2:28" s="278" customFormat="1" ht="12.75" customHeight="1" x14ac:dyDescent="0.2">
      <c r="D200" s="758" t="s">
        <v>57</v>
      </c>
      <c r="E200" s="758"/>
      <c r="F200" s="719"/>
      <c r="G200" s="758"/>
      <c r="H200" s="838">
        <f>0.416666666666667*H114+0.583333333333333*I114</f>
        <v>0</v>
      </c>
      <c r="I200" s="838">
        <f>0.416666666666667*I114+0.583333333333333*J114</f>
        <v>0</v>
      </c>
      <c r="J200" s="838">
        <f>0.416666666666667*J114+0.583333333333333*K114</f>
        <v>0</v>
      </c>
      <c r="K200" s="838">
        <f>0.416666666666667*K114+0.583333333333333*L114</f>
        <v>0</v>
      </c>
      <c r="L200" s="838">
        <f>L114</f>
        <v>0</v>
      </c>
      <c r="M200" s="489"/>
      <c r="P200" s="35"/>
      <c r="Q200" s="35"/>
      <c r="R200" s="35"/>
      <c r="S200" s="35"/>
      <c r="T200" s="35"/>
      <c r="U200" s="35"/>
      <c r="V200" s="35"/>
      <c r="W200" s="35"/>
      <c r="X200" s="35"/>
      <c r="Y200" s="35"/>
      <c r="Z200" s="35"/>
      <c r="AA200" s="35"/>
      <c r="AB200" s="35"/>
    </row>
    <row r="201" spans="2:28" s="278" customFormat="1" ht="12.75" customHeight="1" x14ac:dyDescent="0.2">
      <c r="D201" s="758" t="s">
        <v>78</v>
      </c>
      <c r="E201" s="758"/>
      <c r="F201" s="719"/>
      <c r="G201" s="758"/>
      <c r="H201" s="838">
        <f>0.416666666666667*H131+0.583333333333333*I131</f>
        <v>0</v>
      </c>
      <c r="I201" s="838">
        <f>0.416666666666667*I131+0.583333333333333*J131</f>
        <v>0</v>
      </c>
      <c r="J201" s="838">
        <f>0.416666666666667*J131+0.583333333333333*K131</f>
        <v>0</v>
      </c>
      <c r="K201" s="838">
        <f>0.416666666666667*K131+0.583333333333333*L131</f>
        <v>0</v>
      </c>
      <c r="L201" s="838">
        <f>L131</f>
        <v>0</v>
      </c>
      <c r="M201" s="489"/>
      <c r="P201" s="35"/>
      <c r="Q201" s="35"/>
      <c r="R201" s="35"/>
      <c r="S201" s="35"/>
      <c r="T201" s="35"/>
      <c r="U201" s="35"/>
      <c r="V201" s="35"/>
      <c r="W201" s="35"/>
      <c r="X201" s="35"/>
      <c r="Y201" s="35"/>
      <c r="Z201" s="35"/>
      <c r="AA201" s="35"/>
      <c r="AB201" s="35"/>
    </row>
    <row r="202" spans="2:28" s="278" customFormat="1" ht="12.75" customHeight="1" x14ac:dyDescent="0.2">
      <c r="D202" s="758" t="s">
        <v>338</v>
      </c>
      <c r="E202" s="758"/>
      <c r="F202" s="719"/>
      <c r="G202" s="758"/>
      <c r="H202" s="838">
        <f>0.416666666666667*H173+0.583333333333333*I173</f>
        <v>0</v>
      </c>
      <c r="I202" s="838">
        <f>0.416666666666667*I173+0.583333333333333*J173</f>
        <v>0</v>
      </c>
      <c r="J202" s="838">
        <f>0.416666666666667*J173+0.583333333333333*K173</f>
        <v>0</v>
      </c>
      <c r="K202" s="838">
        <f>0.416666666666667*K173+0.583333333333333*L173</f>
        <v>0</v>
      </c>
      <c r="L202" s="838">
        <f>L173</f>
        <v>0</v>
      </c>
      <c r="M202" s="489"/>
      <c r="P202" s="35"/>
      <c r="Q202" s="35"/>
      <c r="R202" s="35"/>
      <c r="S202" s="35"/>
      <c r="T202" s="35"/>
      <c r="U202" s="35"/>
      <c r="V202" s="35"/>
      <c r="W202" s="35"/>
      <c r="X202" s="35"/>
      <c r="Y202" s="35"/>
      <c r="Z202" s="35"/>
      <c r="AA202" s="35"/>
      <c r="AB202" s="35"/>
    </row>
    <row r="203" spans="2:28" s="278" customFormat="1" ht="12.75" customHeight="1" x14ac:dyDescent="0.2">
      <c r="D203" s="713"/>
      <c r="E203" s="758"/>
      <c r="F203" s="719"/>
      <c r="G203" s="758"/>
      <c r="H203" s="838">
        <f>SUM(H200:H202)</f>
        <v>0</v>
      </c>
      <c r="I203" s="838">
        <f>SUM(I200:I202)</f>
        <v>0</v>
      </c>
      <c r="J203" s="838">
        <f>SUM(J200:J202)</f>
        <v>0</v>
      </c>
      <c r="K203" s="838">
        <f>SUM(K200:K202)</f>
        <v>0</v>
      </c>
      <c r="L203" s="838">
        <f>SUM(L200:L202)</f>
        <v>0</v>
      </c>
      <c r="M203" s="489"/>
      <c r="P203" s="35"/>
      <c r="Q203" s="35"/>
      <c r="R203" s="35"/>
      <c r="S203" s="35"/>
      <c r="T203" s="35"/>
      <c r="U203" s="35"/>
      <c r="V203" s="35"/>
      <c r="W203" s="35"/>
      <c r="X203" s="35"/>
      <c r="Y203" s="35"/>
      <c r="Z203" s="35"/>
      <c r="AA203" s="35"/>
      <c r="AB203" s="35"/>
    </row>
    <row r="204" spans="2:28" s="278" customFormat="1" ht="12.75" customHeight="1" x14ac:dyDescent="0.2">
      <c r="D204" s="839"/>
      <c r="E204" s="758"/>
      <c r="F204" s="719"/>
      <c r="G204" s="758"/>
      <c r="H204" s="836"/>
      <c r="I204" s="836"/>
      <c r="J204" s="836"/>
      <c r="K204" s="836"/>
      <c r="L204" s="758"/>
      <c r="P204" s="35"/>
      <c r="Q204" s="35"/>
      <c r="R204" s="35"/>
      <c r="S204" s="35"/>
      <c r="T204" s="35"/>
      <c r="U204" s="35"/>
      <c r="V204" s="35"/>
      <c r="W204" s="35"/>
      <c r="X204" s="35"/>
      <c r="Y204" s="35"/>
      <c r="Z204" s="35"/>
      <c r="AA204" s="35"/>
      <c r="AB204" s="35"/>
    </row>
    <row r="205" spans="2:28" s="278" customFormat="1" ht="12.75" customHeight="1" x14ac:dyDescent="0.2">
      <c r="B205" s="277"/>
      <c r="C205" s="277"/>
      <c r="D205" s="713" t="s">
        <v>307</v>
      </c>
      <c r="E205" s="758"/>
      <c r="F205" s="719"/>
      <c r="G205" s="758"/>
      <c r="H205" s="838">
        <f>+H198-H203</f>
        <v>193955.0625</v>
      </c>
      <c r="I205" s="838">
        <f>+I198-I203</f>
        <v>194422.45</v>
      </c>
      <c r="J205" s="838">
        <f>+J198-J203</f>
        <v>194422.45</v>
      </c>
      <c r="K205" s="838">
        <f>+K198-K203</f>
        <v>194422.45</v>
      </c>
      <c r="L205" s="838">
        <f>+L198-L203</f>
        <v>194422.45</v>
      </c>
      <c r="M205" s="489"/>
      <c r="P205" s="35"/>
      <c r="Q205" s="35"/>
      <c r="R205" s="35"/>
      <c r="S205" s="35"/>
      <c r="T205" s="35"/>
      <c r="U205" s="35"/>
      <c r="V205" s="35"/>
      <c r="W205" s="35"/>
      <c r="X205" s="35"/>
      <c r="Y205" s="35"/>
      <c r="Z205" s="35"/>
      <c r="AA205" s="35"/>
      <c r="AB205" s="35"/>
    </row>
    <row r="206" spans="2:28" s="278" customFormat="1" ht="12.75" customHeight="1" x14ac:dyDescent="0.2">
      <c r="D206" s="840"/>
      <c r="E206" s="758"/>
      <c r="F206" s="719"/>
      <c r="G206" s="758"/>
      <c r="H206" s="836"/>
      <c r="I206" s="836"/>
      <c r="J206" s="836"/>
      <c r="K206" s="836"/>
      <c r="L206" s="758"/>
      <c r="P206" s="35"/>
      <c r="Q206" s="35"/>
      <c r="R206" s="35"/>
      <c r="S206" s="35"/>
      <c r="T206" s="35"/>
      <c r="U206" s="35"/>
      <c r="V206" s="35"/>
      <c r="W206" s="35"/>
      <c r="X206" s="35"/>
      <c r="Y206" s="35"/>
      <c r="Z206" s="35"/>
      <c r="AA206" s="35"/>
      <c r="AB206" s="35"/>
    </row>
    <row r="207" spans="2:28" s="278" customFormat="1" ht="12.75" customHeight="1" x14ac:dyDescent="0.2">
      <c r="D207" s="840"/>
      <c r="E207" s="758"/>
      <c r="F207" s="719"/>
      <c r="G207" s="758"/>
      <c r="H207" s="836"/>
      <c r="I207" s="836"/>
      <c r="J207" s="836"/>
      <c r="K207" s="836"/>
      <c r="L207" s="758"/>
      <c r="P207" s="35"/>
      <c r="Q207" s="35"/>
      <c r="R207" s="35"/>
      <c r="S207" s="35"/>
      <c r="T207" s="35"/>
      <c r="U207" s="35"/>
      <c r="V207" s="35"/>
      <c r="W207" s="35"/>
      <c r="X207" s="35"/>
      <c r="Y207" s="35"/>
      <c r="Z207" s="35"/>
      <c r="AA207" s="35"/>
      <c r="AB207" s="35"/>
    </row>
    <row r="208" spans="2:28" s="278" customFormat="1" ht="12.75" customHeight="1" x14ac:dyDescent="0.2">
      <c r="D208" s="759" t="s">
        <v>339</v>
      </c>
      <c r="E208" s="758"/>
      <c r="F208" s="719"/>
      <c r="G208" s="758"/>
      <c r="H208" s="838">
        <f>0.416666666666667*H55+0.583333333333333*I55</f>
        <v>0</v>
      </c>
      <c r="I208" s="838">
        <f>0.416666666666667*I55+0.583333333333333*J55</f>
        <v>0</v>
      </c>
      <c r="J208" s="838">
        <f>0.416666666666667*J55+0.583333333333333*K55</f>
        <v>0</v>
      </c>
      <c r="K208" s="838">
        <f>0.416666666666667*K55+0.583333333333333*L55</f>
        <v>0</v>
      </c>
      <c r="L208" s="838">
        <f>L55</f>
        <v>0</v>
      </c>
      <c r="P208" s="35"/>
      <c r="Q208" s="35"/>
      <c r="R208" s="35"/>
      <c r="S208" s="35"/>
      <c r="T208" s="35"/>
      <c r="U208" s="35"/>
      <c r="V208" s="35"/>
      <c r="W208" s="35"/>
      <c r="X208" s="35"/>
      <c r="Y208" s="35"/>
      <c r="Z208" s="35"/>
      <c r="AA208" s="35"/>
      <c r="AB208" s="35"/>
    </row>
    <row r="209" spans="4:28" s="278" customFormat="1" ht="12.75" customHeight="1" x14ac:dyDescent="0.2">
      <c r="D209" s="758"/>
      <c r="E209" s="758"/>
      <c r="F209" s="719"/>
      <c r="G209" s="758"/>
      <c r="H209" s="836"/>
      <c r="I209" s="836"/>
      <c r="J209" s="836"/>
      <c r="K209" s="836"/>
      <c r="L209" s="758"/>
      <c r="P209" s="35"/>
      <c r="Q209" s="35"/>
      <c r="R209" s="35"/>
      <c r="S209" s="35"/>
      <c r="T209" s="35"/>
      <c r="U209" s="35"/>
      <c r="V209" s="35"/>
      <c r="W209" s="35"/>
      <c r="X209" s="35"/>
      <c r="Y209" s="35"/>
      <c r="Z209" s="35"/>
      <c r="AA209" s="35"/>
      <c r="AB209" s="35"/>
    </row>
    <row r="210" spans="4:28" s="278" customFormat="1" ht="12.75" customHeight="1" x14ac:dyDescent="0.2">
      <c r="D210" s="841"/>
      <c r="E210" s="758"/>
      <c r="F210" s="719"/>
      <c r="G210" s="758"/>
      <c r="H210" s="836"/>
      <c r="I210" s="836"/>
      <c r="J210" s="836"/>
      <c r="K210" s="836"/>
      <c r="L210" s="758"/>
      <c r="P210" s="35"/>
      <c r="Q210" s="35"/>
      <c r="R210" s="35"/>
      <c r="S210" s="35"/>
      <c r="T210" s="35"/>
      <c r="U210" s="35"/>
      <c r="V210" s="35"/>
      <c r="W210" s="35"/>
      <c r="X210" s="35"/>
      <c r="Y210" s="35"/>
      <c r="Z210" s="35"/>
      <c r="AA210" s="35"/>
      <c r="AB210" s="35"/>
    </row>
    <row r="211" spans="4:28" s="278" customFormat="1" ht="12.75" customHeight="1" x14ac:dyDescent="0.2">
      <c r="D211" s="841"/>
      <c r="E211" s="758"/>
      <c r="F211" s="719"/>
      <c r="G211" s="758"/>
      <c r="H211" s="836"/>
      <c r="I211" s="836"/>
      <c r="J211" s="836"/>
      <c r="K211" s="836"/>
      <c r="L211" s="758"/>
      <c r="P211" s="35"/>
      <c r="Q211" s="35"/>
      <c r="R211" s="35"/>
      <c r="S211" s="35"/>
      <c r="T211" s="35"/>
      <c r="U211" s="35"/>
      <c r="V211" s="35"/>
      <c r="W211" s="35"/>
      <c r="X211" s="35"/>
      <c r="Y211" s="35"/>
      <c r="Z211" s="35"/>
      <c r="AA211" s="35"/>
      <c r="AB211" s="35"/>
    </row>
    <row r="212" spans="4:28" ht="12.75" customHeight="1" x14ac:dyDescent="0.2"/>
    <row r="213" spans="4:28" ht="12.75" customHeight="1" x14ac:dyDescent="0.2"/>
    <row r="214" spans="4:28" ht="12.75" customHeight="1" x14ac:dyDescent="0.2"/>
    <row r="215" spans="4:28" ht="12.75" customHeight="1" x14ac:dyDescent="0.2"/>
    <row r="216" spans="4:28" ht="12.75" customHeight="1" x14ac:dyDescent="0.2"/>
    <row r="217" spans="4:28" ht="12.75" customHeight="1" x14ac:dyDescent="0.2"/>
    <row r="218" spans="4:28" ht="12.75" customHeight="1" x14ac:dyDescent="0.2"/>
    <row r="219" spans="4:28" ht="12.75" customHeight="1" x14ac:dyDescent="0.2"/>
    <row r="220" spans="4:28" ht="12.75" customHeight="1" x14ac:dyDescent="0.2"/>
    <row r="221" spans="4:28" ht="12.75" customHeight="1" x14ac:dyDescent="0.2"/>
    <row r="222" spans="4:28" ht="12.75" customHeight="1" x14ac:dyDescent="0.2"/>
    <row r="223" spans="4:28" ht="12.75" customHeight="1" x14ac:dyDescent="0.2"/>
    <row r="224" spans="4:28"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sheetData>
  <sheetProtection algorithmName="SHA-512" hashValue="vIEVgW9GUIRqAc8QUlwB+LZvuDqZko7RQ6xokUMdz4j+P0EUaqDfnyd/ySAW3vl0Yn1/ISiVyj2/SkWYp7BYFw==" saltValue="o/qVw5Je7wQFRSuZeIaIVQ=="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99" min="1" max="13" man="1"/>
    <brk id="185" min="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19</vt:i4>
      </vt:variant>
    </vt:vector>
  </HeadingPairs>
  <TitlesOfParts>
    <vt:vector size="36" baseType="lpstr">
      <vt:lpstr>toel</vt:lpstr>
      <vt:lpstr>geg</vt:lpstr>
      <vt:lpstr>pers</vt:lpstr>
      <vt:lpstr>form t</vt:lpstr>
      <vt:lpstr>form t+1</vt:lpstr>
      <vt:lpstr>sim</vt:lpstr>
      <vt:lpstr>fiebouw</vt:lpstr>
      <vt:lpstr>persbel</vt:lpstr>
      <vt:lpstr>mat</vt:lpstr>
      <vt:lpstr>mop</vt:lpstr>
      <vt:lpstr>mip</vt:lpstr>
      <vt:lpstr>act</vt:lpstr>
      <vt:lpstr>beleid</vt:lpstr>
      <vt:lpstr>begr</vt:lpstr>
      <vt:lpstr>ken</vt:lpstr>
      <vt:lpstr>som</vt:lpstr>
      <vt:lpstr>tab</vt:lpstr>
      <vt:lpstr>act!Afdrukbereik</vt:lpstr>
      <vt:lpstr>begr!Afdrukbereik</vt:lpstr>
      <vt:lpstr>beleid!Afdrukbereik</vt:lpstr>
      <vt:lpstr>fiebouw!Afdrukbereik</vt:lpstr>
      <vt:lpstr>'form t'!Afdrukbereik</vt:lpstr>
      <vt:lpstr>'form t+1'!Afdrukbereik</vt:lpstr>
      <vt:lpstr>geg!Afdrukbereik</vt:lpstr>
      <vt:lpstr>ken!Afdrukbereik</vt:lpstr>
      <vt:lpstr>mat!Afdrukbereik</vt:lpstr>
      <vt:lpstr>mip!Afdrukbereik</vt:lpstr>
      <vt:lpstr>mop!Afdrukbereik</vt:lpstr>
      <vt:lpstr>pers!Afdrukbereik</vt:lpstr>
      <vt:lpstr>persbel!Afdrukbereik</vt:lpstr>
      <vt:lpstr>sim!Afdrukbereik</vt:lpstr>
      <vt:lpstr>som!Afdrukbereik</vt:lpstr>
      <vt:lpstr>tab!Afdrukbereik</vt:lpstr>
      <vt:lpstr>toel!Afdrukbereik</vt:lpstr>
      <vt:lpstr>groepenleerlingennu</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FPE</dc:title>
  <dc:creator>Reinier Goedhart/Bé Keizer</dc:creator>
  <cp:lastModifiedBy>B. Keizer</cp:lastModifiedBy>
  <cp:lastPrinted>2016-07-12T13:35:29Z</cp:lastPrinted>
  <dcterms:created xsi:type="dcterms:W3CDTF">2002-03-02T17:48:17Z</dcterms:created>
  <dcterms:modified xsi:type="dcterms:W3CDTF">2016-10-10T19:25:01Z</dcterms:modified>
</cp:coreProperties>
</file>