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passend onderwijs\"/>
    </mc:Choice>
  </mc:AlternateContent>
  <bookViews>
    <workbookView xWindow="360" yWindow="75" windowWidth="15315" windowHeight="12120" tabRatio="921" firstSheet="3" activeTab="7"/>
  </bookViews>
  <sheets>
    <sheet name="Overdrachtsverpl. 10-11" sheetId="5" state="hidden" r:id="rId1"/>
    <sheet name="Overdrachtsverpl. 11-12 " sheetId="7" state="hidden" r:id="rId2"/>
    <sheet name="Overdrachtsverpl. 12-13" sheetId="8" state="hidden" r:id="rId3"/>
    <sheet name="Toelichting" sheetId="14" r:id="rId4"/>
    <sheet name="Overdrachtsverpl. 13-14" sheetId="9" state="hidden" r:id="rId5"/>
    <sheet name="Overdrachtsverpl. 14-15" sheetId="10" state="hidden" r:id="rId6"/>
    <sheet name="Overdrachtsverpl. 15-16" sheetId="11" r:id="rId7"/>
    <sheet name="Overdrachtsverpl. 16-17" sheetId="12" r:id="rId8"/>
    <sheet name="Overdrachtsverpl. 17-18" sheetId="13" r:id="rId9"/>
    <sheet name="Tabellen" sheetId="3" r:id="rId10"/>
  </sheets>
  <definedNames>
    <definedName name="_xlnm.Print_Area" localSheetId="0">'Overdrachtsverpl. 10-11'!$B$2:$J$67</definedName>
    <definedName name="_xlnm.Print_Area" localSheetId="1">'Overdrachtsverpl. 11-12 '!$B$2:$J$67</definedName>
    <definedName name="_xlnm.Print_Area" localSheetId="2">'Overdrachtsverpl. 12-13'!$B$2:$J$67</definedName>
    <definedName name="_xlnm.Print_Area" localSheetId="4">'Overdrachtsverpl. 13-14'!$B$2:$J$66</definedName>
    <definedName name="_xlnm.Print_Area" localSheetId="5">'Overdrachtsverpl. 14-15'!$B$2:$J$66</definedName>
    <definedName name="_xlnm.Print_Area" localSheetId="6">'Overdrachtsverpl. 15-16'!$B$2:$J$66</definedName>
    <definedName name="_xlnm.Print_Area" localSheetId="7">'Overdrachtsverpl. 16-17'!$B$2:$J$66</definedName>
    <definedName name="_xlnm.Print_Area" localSheetId="8">'Overdrachtsverpl. 17-18'!$B$2:$J$66</definedName>
  </definedNames>
  <calcPr calcId="152511"/>
</workbook>
</file>

<file path=xl/calcChain.xml><?xml version="1.0" encoding="utf-8"?>
<calcChain xmlns="http://schemas.openxmlformats.org/spreadsheetml/2006/main">
  <c r="I32" i="3" l="1"/>
  <c r="F36" i="3" l="1"/>
  <c r="G36" i="3" s="1"/>
  <c r="H36" i="3" s="1"/>
  <c r="F18" i="8" l="1"/>
  <c r="F17" i="8"/>
  <c r="G48" i="8"/>
  <c r="F17" i="10" l="1"/>
  <c r="D52" i="13" l="1"/>
  <c r="D51" i="13"/>
  <c r="G48" i="13"/>
  <c r="D48" i="13"/>
  <c r="D47" i="13"/>
  <c r="C39" i="13"/>
  <c r="C62" i="13" s="1"/>
  <c r="D37" i="13"/>
  <c r="D34" i="13"/>
  <c r="D22" i="13"/>
  <c r="D21" i="13"/>
  <c r="D18" i="13"/>
  <c r="D17" i="13"/>
  <c r="D52" i="12"/>
  <c r="D51" i="12"/>
  <c r="G48" i="12"/>
  <c r="D48" i="12"/>
  <c r="D47" i="12"/>
  <c r="C39" i="12"/>
  <c r="C62" i="12" s="1"/>
  <c r="D37" i="12"/>
  <c r="D34" i="12"/>
  <c r="D22" i="12"/>
  <c r="D21" i="12"/>
  <c r="D18" i="12"/>
  <c r="D17" i="12"/>
  <c r="E22" i="10"/>
  <c r="E21" i="10"/>
  <c r="E51" i="10" s="1"/>
  <c r="F18" i="10"/>
  <c r="K10" i="3"/>
  <c r="C39" i="11"/>
  <c r="C62" i="11" s="1"/>
  <c r="D52" i="11"/>
  <c r="D51" i="11"/>
  <c r="G48" i="11"/>
  <c r="D48" i="11"/>
  <c r="D47" i="11"/>
  <c r="D37" i="11"/>
  <c r="D34" i="11"/>
  <c r="D22" i="11"/>
  <c r="D21" i="11"/>
  <c r="D18" i="11"/>
  <c r="D17" i="11"/>
  <c r="C62" i="10"/>
  <c r="C54" i="10"/>
  <c r="D52" i="10"/>
  <c r="D51" i="10"/>
  <c r="G48" i="10"/>
  <c r="D48" i="10"/>
  <c r="D47" i="10"/>
  <c r="D37" i="10"/>
  <c r="D34" i="10"/>
  <c r="E52" i="10"/>
  <c r="D22" i="10"/>
  <c r="D21" i="10"/>
  <c r="D18" i="10"/>
  <c r="D17" i="10"/>
  <c r="H10" i="3"/>
  <c r="I10" i="3"/>
  <c r="J10" i="3"/>
  <c r="H17" i="3"/>
  <c r="G21" i="12"/>
  <c r="G51" i="12" s="1"/>
  <c r="C54" i="11" l="1"/>
  <c r="F17" i="11"/>
  <c r="F18" i="11"/>
  <c r="E22" i="12"/>
  <c r="E37" i="12" s="1"/>
  <c r="F37" i="12" s="1"/>
  <c r="G22" i="11"/>
  <c r="G52" i="11" s="1"/>
  <c r="H52" i="11" s="1"/>
  <c r="G22" i="10"/>
  <c r="G52" i="10" s="1"/>
  <c r="H52" i="10" s="1"/>
  <c r="E22" i="11"/>
  <c r="E52" i="11" s="1"/>
  <c r="F52" i="11" s="1"/>
  <c r="J31" i="3"/>
  <c r="E21" i="11"/>
  <c r="E51" i="11" s="1"/>
  <c r="F51" i="11" s="1"/>
  <c r="G21" i="11"/>
  <c r="G51" i="11" s="1"/>
  <c r="H51" i="11" s="1"/>
  <c r="E21" i="13"/>
  <c r="E51" i="13" s="1"/>
  <c r="F51" i="13" s="1"/>
  <c r="G21" i="10"/>
  <c r="G51" i="10" s="1"/>
  <c r="H51" i="10" s="1"/>
  <c r="H21" i="12"/>
  <c r="E21" i="12"/>
  <c r="E51" i="12" s="1"/>
  <c r="F51" i="12" s="1"/>
  <c r="F21" i="13"/>
  <c r="C54" i="13"/>
  <c r="H51" i="12"/>
  <c r="C54" i="12"/>
  <c r="E37" i="11"/>
  <c r="F37" i="11" s="1"/>
  <c r="F22" i="10"/>
  <c r="E37" i="10"/>
  <c r="F37" i="10" s="1"/>
  <c r="F51" i="10"/>
  <c r="F21" i="10"/>
  <c r="F52" i="10"/>
  <c r="F18" i="9"/>
  <c r="F17" i="9"/>
  <c r="G21" i="13" l="1"/>
  <c r="G51" i="13" s="1"/>
  <c r="H51" i="13" s="1"/>
  <c r="K31" i="3"/>
  <c r="G37" i="10"/>
  <c r="H37" i="10" s="1"/>
  <c r="F21" i="11"/>
  <c r="E52" i="12"/>
  <c r="F52" i="12" s="1"/>
  <c r="H21" i="11"/>
  <c r="F22" i="11"/>
  <c r="F22" i="12"/>
  <c r="F21" i="12"/>
  <c r="H22" i="11"/>
  <c r="G37" i="11"/>
  <c r="H37" i="11" s="1"/>
  <c r="J17" i="3"/>
  <c r="F18" i="12"/>
  <c r="F17" i="12"/>
  <c r="H22" i="10"/>
  <c r="J32" i="3"/>
  <c r="E22" i="13"/>
  <c r="G22" i="12"/>
  <c r="H21" i="10"/>
  <c r="G22" i="8"/>
  <c r="F27" i="3"/>
  <c r="F23" i="3"/>
  <c r="G18" i="9" s="1"/>
  <c r="F21" i="3"/>
  <c r="G17" i="9" s="1"/>
  <c r="F22" i="3"/>
  <c r="E18" i="9" s="1"/>
  <c r="D17" i="9"/>
  <c r="D18" i="9"/>
  <c r="D21" i="9"/>
  <c r="D22" i="9"/>
  <c r="D34" i="9"/>
  <c r="D37" i="9"/>
  <c r="D47" i="9"/>
  <c r="D48" i="9"/>
  <c r="G48" i="9"/>
  <c r="D51" i="9"/>
  <c r="D52" i="9"/>
  <c r="C54" i="9"/>
  <c r="C62" i="9"/>
  <c r="E21" i="8"/>
  <c r="E51" i="8" s="1"/>
  <c r="E27" i="3"/>
  <c r="E48" i="8" s="1"/>
  <c r="E26" i="3"/>
  <c r="E47" i="8" s="1"/>
  <c r="F47" i="8" s="1"/>
  <c r="E22" i="8"/>
  <c r="E37" i="8" s="1"/>
  <c r="E23" i="3"/>
  <c r="G18" i="8" s="1"/>
  <c r="E21" i="3"/>
  <c r="G17" i="8" s="1"/>
  <c r="E22" i="3"/>
  <c r="E18" i="8" s="1"/>
  <c r="E20" i="3"/>
  <c r="E17" i="8" s="1"/>
  <c r="C62" i="8"/>
  <c r="J13" i="3"/>
  <c r="K13" i="3" s="1"/>
  <c r="G21" i="3"/>
  <c r="G17" i="10" s="1"/>
  <c r="G23" i="3"/>
  <c r="G18" i="10" s="1"/>
  <c r="G26" i="3"/>
  <c r="E47" i="10" s="1"/>
  <c r="F47" i="10" s="1"/>
  <c r="D4" i="3"/>
  <c r="G21" i="9"/>
  <c r="G10" i="3"/>
  <c r="D17" i="8"/>
  <c r="D20" i="3"/>
  <c r="E17" i="7" s="1"/>
  <c r="D21" i="3"/>
  <c r="G17" i="7" s="1"/>
  <c r="D18" i="8"/>
  <c r="D22" i="3"/>
  <c r="E18" i="7" s="1"/>
  <c r="D23" i="3"/>
  <c r="G18" i="7" s="1"/>
  <c r="D21" i="8"/>
  <c r="D22" i="8"/>
  <c r="D34" i="8"/>
  <c r="D27" i="3"/>
  <c r="E34" i="7" s="1"/>
  <c r="D37" i="8"/>
  <c r="D47" i="8"/>
  <c r="D26" i="3"/>
  <c r="E47" i="7" s="1"/>
  <c r="D48" i="8"/>
  <c r="D51" i="8"/>
  <c r="D52" i="8"/>
  <c r="E52" i="8"/>
  <c r="C54" i="8"/>
  <c r="F17" i="5"/>
  <c r="G21" i="7"/>
  <c r="G51" i="7" s="1"/>
  <c r="G21" i="5"/>
  <c r="G51" i="5" s="1"/>
  <c r="C30" i="3"/>
  <c r="C54" i="7"/>
  <c r="E22" i="7"/>
  <c r="E37" i="7" s="1"/>
  <c r="G22" i="7"/>
  <c r="G52" i="7" s="1"/>
  <c r="E21" i="7"/>
  <c r="E51" i="7" s="1"/>
  <c r="F18" i="7"/>
  <c r="F17" i="7"/>
  <c r="F18" i="5"/>
  <c r="C27" i="3"/>
  <c r="E48" i="5" s="1"/>
  <c r="F48" i="5" s="1"/>
  <c r="C26" i="3"/>
  <c r="C23" i="3"/>
  <c r="G18" i="5" s="1"/>
  <c r="C21" i="3"/>
  <c r="G17" i="5" s="1"/>
  <c r="C22" i="3"/>
  <c r="E18" i="5" s="1"/>
  <c r="C20" i="3"/>
  <c r="E17" i="5" s="1"/>
  <c r="D17" i="7"/>
  <c r="D18" i="7"/>
  <c r="D21" i="7"/>
  <c r="D22" i="7"/>
  <c r="D34" i="7"/>
  <c r="D37" i="7"/>
  <c r="D47" i="7"/>
  <c r="D48" i="7"/>
  <c r="G48" i="7"/>
  <c r="D51" i="7"/>
  <c r="D52" i="7"/>
  <c r="E22" i="5"/>
  <c r="E37" i="5" s="1"/>
  <c r="F37" i="5" s="1"/>
  <c r="G22" i="5"/>
  <c r="G37" i="5" s="1"/>
  <c r="E21" i="5"/>
  <c r="E51" i="5" s="1"/>
  <c r="D17" i="5"/>
  <c r="D18" i="5"/>
  <c r="D21" i="5"/>
  <c r="H21" i="5"/>
  <c r="D22" i="5"/>
  <c r="D34" i="5"/>
  <c r="D37" i="5"/>
  <c r="D47" i="5"/>
  <c r="D48" i="5"/>
  <c r="G48" i="5"/>
  <c r="D51" i="5"/>
  <c r="D52" i="5"/>
  <c r="G52" i="5"/>
  <c r="H52" i="5" s="1"/>
  <c r="C10" i="3"/>
  <c r="D10" i="3"/>
  <c r="E10" i="3"/>
  <c r="F10" i="3"/>
  <c r="F20" i="3"/>
  <c r="E17" i="9" s="1"/>
  <c r="F26" i="3"/>
  <c r="E47" i="9" s="1"/>
  <c r="F47" i="9" s="1"/>
  <c r="E21" i="9"/>
  <c r="E51" i="9" s="1"/>
  <c r="G21" i="8"/>
  <c r="G51" i="8" s="1"/>
  <c r="G22" i="9"/>
  <c r="H22" i="9" s="1"/>
  <c r="E22" i="9"/>
  <c r="E37" i="9" s="1"/>
  <c r="H21" i="13" l="1"/>
  <c r="E52" i="7"/>
  <c r="C25" i="7"/>
  <c r="C40" i="7" s="1"/>
  <c r="C55" i="7" s="1"/>
  <c r="C63" i="7" s="1"/>
  <c r="E34" i="5"/>
  <c r="F34" i="5" s="1"/>
  <c r="D40" i="5" s="1"/>
  <c r="E52" i="9"/>
  <c r="E48" i="7"/>
  <c r="H37" i="5"/>
  <c r="F48" i="7"/>
  <c r="H17" i="5"/>
  <c r="C28" i="3"/>
  <c r="F20" i="7"/>
  <c r="H17" i="9"/>
  <c r="F47" i="7"/>
  <c r="D30" i="3"/>
  <c r="G22" i="13"/>
  <c r="K32" i="3"/>
  <c r="E47" i="5"/>
  <c r="F47" i="5" s="1"/>
  <c r="F22" i="9"/>
  <c r="H51" i="5"/>
  <c r="F22" i="5"/>
  <c r="G37" i="7"/>
  <c r="H37" i="7" s="1"/>
  <c r="F52" i="9"/>
  <c r="H18" i="5"/>
  <c r="F37" i="9"/>
  <c r="F18" i="13"/>
  <c r="F17" i="13"/>
  <c r="H18" i="9"/>
  <c r="F21" i="9"/>
  <c r="E30" i="3"/>
  <c r="C25" i="9"/>
  <c r="C40" i="9" s="1"/>
  <c r="C55" i="9" s="1"/>
  <c r="C63" i="9" s="1"/>
  <c r="H20" i="8"/>
  <c r="F20" i="9"/>
  <c r="F4" i="3"/>
  <c r="C26" i="8"/>
  <c r="C41" i="8" s="1"/>
  <c r="C56" i="8" s="1"/>
  <c r="C64" i="8" s="1"/>
  <c r="F20" i="8"/>
  <c r="E28" i="3"/>
  <c r="F51" i="5"/>
  <c r="H17" i="7"/>
  <c r="F21" i="5"/>
  <c r="H18" i="7"/>
  <c r="H21" i="8"/>
  <c r="F21" i="8"/>
  <c r="H52" i="7"/>
  <c r="F52" i="7"/>
  <c r="F34" i="7"/>
  <c r="F52" i="8"/>
  <c r="F48" i="8"/>
  <c r="D28" i="3"/>
  <c r="H22" i="5"/>
  <c r="H22" i="7"/>
  <c r="F22" i="7"/>
  <c r="C26" i="7"/>
  <c r="C41" i="7" s="1"/>
  <c r="C56" i="7" s="1"/>
  <c r="C64" i="7" s="1"/>
  <c r="F37" i="8"/>
  <c r="H21" i="9"/>
  <c r="F51" i="9"/>
  <c r="E52" i="5"/>
  <c r="F52" i="5" s="1"/>
  <c r="F51" i="7"/>
  <c r="H51" i="7"/>
  <c r="F37" i="7"/>
  <c r="H21" i="7"/>
  <c r="F21" i="7"/>
  <c r="H20" i="7"/>
  <c r="F51" i="8"/>
  <c r="H51" i="8"/>
  <c r="F22" i="8"/>
  <c r="H22" i="8"/>
  <c r="C25" i="8"/>
  <c r="C40" i="8" s="1"/>
  <c r="C55" i="8" s="1"/>
  <c r="C63" i="8" s="1"/>
  <c r="E34" i="8"/>
  <c r="F34" i="8" s="1"/>
  <c r="D40" i="8" s="1"/>
  <c r="F40" i="8" s="1"/>
  <c r="K17" i="3"/>
  <c r="H17" i="8"/>
  <c r="H18" i="8"/>
  <c r="H21" i="3"/>
  <c r="G17" i="11" s="1"/>
  <c r="H23" i="3"/>
  <c r="G18" i="11" s="1"/>
  <c r="G22" i="3"/>
  <c r="E18" i="10" s="1"/>
  <c r="H18" i="10" s="1"/>
  <c r="G20" i="3"/>
  <c r="E17" i="10" s="1"/>
  <c r="H17" i="10" s="1"/>
  <c r="H22" i="3"/>
  <c r="E18" i="11" s="1"/>
  <c r="H20" i="3"/>
  <c r="E17" i="11" s="1"/>
  <c r="H26" i="3"/>
  <c r="H27" i="3"/>
  <c r="E34" i="11" s="1"/>
  <c r="G27" i="3"/>
  <c r="G37" i="12"/>
  <c r="H37" i="12" s="1"/>
  <c r="H22" i="12"/>
  <c r="G52" i="12"/>
  <c r="H52" i="12" s="1"/>
  <c r="G37" i="13"/>
  <c r="H37" i="13" s="1"/>
  <c r="G52" i="13"/>
  <c r="H52" i="13" s="1"/>
  <c r="H22" i="13"/>
  <c r="E37" i="13"/>
  <c r="F37" i="13" s="1"/>
  <c r="F22" i="13"/>
  <c r="E52" i="13"/>
  <c r="F52" i="13" s="1"/>
  <c r="E48" i="9"/>
  <c r="F48" i="9" s="1"/>
  <c r="E34" i="9"/>
  <c r="F34" i="9" s="1"/>
  <c r="D40" i="9" s="1"/>
  <c r="F40" i="9" s="1"/>
  <c r="F28" i="3"/>
  <c r="G52" i="9"/>
  <c r="H52" i="9" s="1"/>
  <c r="G37" i="9"/>
  <c r="H37" i="9" s="1"/>
  <c r="G52" i="8"/>
  <c r="H52" i="8" s="1"/>
  <c r="G37" i="8"/>
  <c r="G51" i="9"/>
  <c r="D25" i="5" l="1"/>
  <c r="F25" i="5" s="1"/>
  <c r="F27" i="5" s="1"/>
  <c r="D25" i="9"/>
  <c r="F25" i="9" s="1"/>
  <c r="D26" i="5"/>
  <c r="F26" i="5" s="1"/>
  <c r="D56" i="5"/>
  <c r="F56" i="5" s="1"/>
  <c r="F36" i="7"/>
  <c r="F50" i="7"/>
  <c r="D56" i="7"/>
  <c r="F56" i="7" s="1"/>
  <c r="D41" i="5"/>
  <c r="D56" i="8"/>
  <c r="F56" i="8" s="1"/>
  <c r="D25" i="8"/>
  <c r="F25" i="8" s="1"/>
  <c r="H17" i="11"/>
  <c r="D26" i="9"/>
  <c r="F26" i="9" s="1"/>
  <c r="D55" i="9"/>
  <c r="F55" i="9" s="1"/>
  <c r="D55" i="8"/>
  <c r="F55" i="8" s="1"/>
  <c r="F57" i="8"/>
  <c r="D26" i="7"/>
  <c r="F26" i="7" s="1"/>
  <c r="D55" i="5"/>
  <c r="F55" i="5" s="1"/>
  <c r="F57" i="5" s="1"/>
  <c r="H36" i="8"/>
  <c r="H50" i="8"/>
  <c r="D64" i="5"/>
  <c r="F64" i="5" s="1"/>
  <c r="F41" i="5"/>
  <c r="D26" i="8"/>
  <c r="F26" i="8" s="1"/>
  <c r="F27" i="8" s="1"/>
  <c r="H18" i="11"/>
  <c r="D26" i="11" s="1"/>
  <c r="F26" i="11" s="1"/>
  <c r="D55" i="7"/>
  <c r="F55" i="7" s="1"/>
  <c r="F36" i="8"/>
  <c r="F50" i="8"/>
  <c r="F40" i="5"/>
  <c r="D41" i="7"/>
  <c r="D40" i="7"/>
  <c r="F36" i="9"/>
  <c r="F50" i="9"/>
  <c r="H36" i="7"/>
  <c r="H50" i="7"/>
  <c r="H37" i="8"/>
  <c r="D41" i="8" s="1"/>
  <c r="G4" i="3"/>
  <c r="F20" i="10"/>
  <c r="C25" i="10"/>
  <c r="C40" i="10" s="1"/>
  <c r="C55" i="10" s="1"/>
  <c r="C63" i="10" s="1"/>
  <c r="H20" i="9"/>
  <c r="F30" i="3"/>
  <c r="C26" i="9"/>
  <c r="C41" i="9" s="1"/>
  <c r="C56" i="9" s="1"/>
  <c r="C64" i="9" s="1"/>
  <c r="D26" i="10"/>
  <c r="F26" i="10" s="1"/>
  <c r="J16" i="3"/>
  <c r="I21" i="3"/>
  <c r="G17" i="12" s="1"/>
  <c r="I23" i="3"/>
  <c r="G18" i="12" s="1"/>
  <c r="D25" i="10"/>
  <c r="F25" i="10" s="1"/>
  <c r="F27" i="10" s="1"/>
  <c r="J15" i="3"/>
  <c r="I22" i="3"/>
  <c r="E18" i="12" s="1"/>
  <c r="I20" i="3"/>
  <c r="E17" i="12" s="1"/>
  <c r="J14" i="3"/>
  <c r="I26" i="3"/>
  <c r="E47" i="12" s="1"/>
  <c r="F47" i="12" s="1"/>
  <c r="I27" i="3"/>
  <c r="H28" i="3"/>
  <c r="E47" i="11"/>
  <c r="F47" i="11" s="1"/>
  <c r="E34" i="10"/>
  <c r="G28" i="3"/>
  <c r="E48" i="11"/>
  <c r="F48" i="11" s="1"/>
  <c r="F34" i="11"/>
  <c r="H51" i="9"/>
  <c r="D56" i="9" s="1"/>
  <c r="F56" i="9" s="1"/>
  <c r="D41" i="9"/>
  <c r="F41" i="9" s="1"/>
  <c r="F42" i="9" s="1"/>
  <c r="D25" i="7"/>
  <c r="F25" i="7" s="1"/>
  <c r="F27" i="7" s="1"/>
  <c r="F27" i="9" l="1"/>
  <c r="D63" i="9"/>
  <c r="F63" i="9" s="1"/>
  <c r="F57" i="7"/>
  <c r="F42" i="5"/>
  <c r="F57" i="9"/>
  <c r="D25" i="11"/>
  <c r="F25" i="11" s="1"/>
  <c r="F27" i="11" s="1"/>
  <c r="D63" i="8"/>
  <c r="F63" i="8" s="1"/>
  <c r="F41" i="8"/>
  <c r="F42" i="8" s="1"/>
  <c r="D64" i="8"/>
  <c r="F64" i="8" s="1"/>
  <c r="H36" i="9"/>
  <c r="H50" i="9"/>
  <c r="D63" i="5"/>
  <c r="F63" i="5" s="1"/>
  <c r="F65" i="5" s="1"/>
  <c r="H18" i="12"/>
  <c r="D63" i="7"/>
  <c r="F63" i="7" s="1"/>
  <c r="F40" i="7"/>
  <c r="H4" i="3"/>
  <c r="H20" i="10"/>
  <c r="G30" i="3"/>
  <c r="C26" i="10"/>
  <c r="C41" i="10" s="1"/>
  <c r="C56" i="10" s="1"/>
  <c r="C64" i="10" s="1"/>
  <c r="F20" i="11"/>
  <c r="C25" i="11"/>
  <c r="C40" i="11" s="1"/>
  <c r="C55" i="11" s="1"/>
  <c r="C63" i="11" s="1"/>
  <c r="H17" i="12"/>
  <c r="F36" i="10"/>
  <c r="F50" i="10"/>
  <c r="F41" i="7"/>
  <c r="D64" i="7"/>
  <c r="F64" i="7" s="1"/>
  <c r="K16" i="3"/>
  <c r="J23" i="3"/>
  <c r="G18" i="13" s="1"/>
  <c r="J21" i="3"/>
  <c r="G17" i="13" s="1"/>
  <c r="K15" i="3"/>
  <c r="J20" i="3"/>
  <c r="E17" i="13" s="1"/>
  <c r="J22" i="3"/>
  <c r="E18" i="13" s="1"/>
  <c r="E48" i="10"/>
  <c r="F48" i="10" s="1"/>
  <c r="F34" i="10"/>
  <c r="D55" i="11"/>
  <c r="F55" i="11" s="1"/>
  <c r="D56" i="11"/>
  <c r="F56" i="11" s="1"/>
  <c r="I28" i="3"/>
  <c r="E34" i="12"/>
  <c r="K14" i="3"/>
  <c r="J27" i="3"/>
  <c r="E34" i="13" s="1"/>
  <c r="J26" i="3"/>
  <c r="D40" i="11"/>
  <c r="D41" i="11"/>
  <c r="D64" i="9"/>
  <c r="F64" i="9" s="1"/>
  <c r="F65" i="9" l="1"/>
  <c r="H18" i="13"/>
  <c r="H17" i="13"/>
  <c r="D25" i="12"/>
  <c r="F25" i="12" s="1"/>
  <c r="F65" i="8"/>
  <c r="H50" i="10"/>
  <c r="H36" i="10"/>
  <c r="D26" i="12"/>
  <c r="F26" i="12" s="1"/>
  <c r="F27" i="12" s="1"/>
  <c r="F42" i="7"/>
  <c r="F57" i="11"/>
  <c r="F65" i="7"/>
  <c r="F50" i="11"/>
  <c r="F36" i="11"/>
  <c r="C26" i="11"/>
  <c r="C41" i="11" s="1"/>
  <c r="C56" i="11" s="1"/>
  <c r="C64" i="11" s="1"/>
  <c r="C25" i="13"/>
  <c r="C40" i="13" s="1"/>
  <c r="C55" i="13" s="1"/>
  <c r="C63" i="13" s="1"/>
  <c r="F20" i="13"/>
  <c r="F20" i="12"/>
  <c r="H20" i="11"/>
  <c r="C25" i="12"/>
  <c r="C40" i="12" s="1"/>
  <c r="C55" i="12" s="1"/>
  <c r="C63" i="12" s="1"/>
  <c r="I4" i="3"/>
  <c r="H30" i="3"/>
  <c r="K21" i="3"/>
  <c r="K23" i="3"/>
  <c r="K20" i="3"/>
  <c r="K22" i="3"/>
  <c r="D63" i="11"/>
  <c r="F63" i="11" s="1"/>
  <c r="F40" i="11"/>
  <c r="E48" i="13"/>
  <c r="F48" i="13" s="1"/>
  <c r="F34" i="13"/>
  <c r="E48" i="12"/>
  <c r="F48" i="12" s="1"/>
  <c r="F34" i="12"/>
  <c r="D40" i="10"/>
  <c r="D41" i="10"/>
  <c r="D64" i="11"/>
  <c r="F64" i="11" s="1"/>
  <c r="F41" i="11"/>
  <c r="E47" i="13"/>
  <c r="F47" i="13" s="1"/>
  <c r="J28" i="3"/>
  <c r="K27" i="3"/>
  <c r="K26" i="3"/>
  <c r="D55" i="10"/>
  <c r="F55" i="10" s="1"/>
  <c r="D56" i="10"/>
  <c r="F56" i="10" s="1"/>
  <c r="D25" i="13" l="1"/>
  <c r="F25" i="13" s="1"/>
  <c r="D26" i="13"/>
  <c r="F26" i="13" s="1"/>
  <c r="H50" i="11"/>
  <c r="H36" i="11"/>
  <c r="F50" i="12"/>
  <c r="F36" i="12"/>
  <c r="I30" i="3"/>
  <c r="C26" i="13"/>
  <c r="C41" i="13" s="1"/>
  <c r="C56" i="13" s="1"/>
  <c r="C64" i="13" s="1"/>
  <c r="H20" i="13"/>
  <c r="H20" i="12"/>
  <c r="J4" i="3"/>
  <c r="C26" i="12"/>
  <c r="C41" i="12" s="1"/>
  <c r="C56" i="12" s="1"/>
  <c r="C64" i="12" s="1"/>
  <c r="F50" i="13"/>
  <c r="F36" i="13"/>
  <c r="F57" i="10"/>
  <c r="K28" i="3"/>
  <c r="F41" i="10"/>
  <c r="D64" i="10"/>
  <c r="F64" i="10" s="1"/>
  <c r="D40" i="12"/>
  <c r="D41" i="12"/>
  <c r="D41" i="13"/>
  <c r="D40" i="13"/>
  <c r="F42" i="11"/>
  <c r="D55" i="13"/>
  <c r="F55" i="13" s="1"/>
  <c r="D56" i="13"/>
  <c r="F56" i="13" s="1"/>
  <c r="F40" i="10"/>
  <c r="D63" i="10"/>
  <c r="F63" i="10" s="1"/>
  <c r="D56" i="12"/>
  <c r="F56" i="12" s="1"/>
  <c r="D55" i="12"/>
  <c r="F55" i="12" s="1"/>
  <c r="F65" i="11"/>
  <c r="J30" i="3" l="1"/>
  <c r="K4" i="3"/>
  <c r="K30" i="3" s="1"/>
  <c r="F57" i="12"/>
  <c r="F27" i="13"/>
  <c r="F65" i="10"/>
  <c r="H50" i="12"/>
  <c r="H36" i="12"/>
  <c r="H50" i="13"/>
  <c r="H36" i="13"/>
  <c r="F42" i="10"/>
  <c r="F41" i="13"/>
  <c r="D64" i="13"/>
  <c r="F64" i="13" s="1"/>
  <c r="F40" i="12"/>
  <c r="D63" i="12"/>
  <c r="F63" i="12" s="1"/>
  <c r="F57" i="13"/>
  <c r="D63" i="13"/>
  <c r="F63" i="13" s="1"/>
  <c r="F65" i="13" s="1"/>
  <c r="F40" i="13"/>
  <c r="F41" i="12"/>
  <c r="D64" i="12"/>
  <c r="F64" i="12" s="1"/>
  <c r="F42" i="13" l="1"/>
  <c r="F65" i="12"/>
  <c r="F42" i="12"/>
</calcChain>
</file>

<file path=xl/comments1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6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7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8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9.xml><?xml version="1.0" encoding="utf-8"?>
<comments xmlns="http://schemas.openxmlformats.org/spreadsheetml/2006/main">
  <authors>
    <author>Keizer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sharedStrings.xml><?xml version="1.0" encoding="utf-8"?>
<sst xmlns="http://schemas.openxmlformats.org/spreadsheetml/2006/main" count="500" uniqueCount="110">
  <si>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</si>
  <si>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</si>
  <si>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</si>
  <si>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</si>
  <si>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</si>
  <si>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</si>
  <si>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</si>
  <si>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</si>
  <si>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</si>
  <si>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</si>
  <si>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</si>
  <si>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</si>
  <si>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</si>
  <si>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</si>
  <si>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</si>
  <si>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</si>
  <si>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</si>
  <si>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</si>
  <si>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</si>
  <si>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</si>
  <si>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</si>
  <si>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</si>
  <si>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</si>
  <si>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</si>
  <si>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</si>
  <si>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</si>
  <si>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zorgformatie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</si>
  <si>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</si>
  <si>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</si>
  <si>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</si>
  <si>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</si>
  <si>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</si>
  <si>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</si>
  <si>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</si>
  <si>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</si>
  <si>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basisformatie (vast)</t>
  </si>
  <si>
    <t>basisformatie (variabel)</t>
  </si>
  <si>
    <t>zorgformatie (vast)</t>
  </si>
  <si>
    <t>zorgformatie (variabel)</t>
  </si>
  <si>
    <t>SBO op basis van landelijke GPL (overdracht)</t>
  </si>
  <si>
    <t>basis- plus zorgformatie</t>
  </si>
  <si>
    <t>gemiddeld basisbedrag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</si>
  <si>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</si>
  <si>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</si>
  <si>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</si>
  <si>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</si>
  <si>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</si>
  <si>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schooljaar 2010-2011</t>
  </si>
  <si>
    <t>leerlingen vóór of op 1 oktober 2009 vorige schooljaar</t>
  </si>
  <si>
    <t>leerlingen na 1 oktober 2009 vorige schooljaar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</si>
  <si>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</si>
  <si>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</si>
  <si>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</si>
  <si>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</si>
  <si>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</si>
  <si>
    <t>2014/15</t>
  </si>
  <si>
    <t>schooljaar 2012-2013</t>
  </si>
  <si>
    <t>Gedurende schooljaar 2012-2013</t>
  </si>
  <si>
    <t>leerlingen vóór of op 1 oktober 2011 vorige schooljaar</t>
  </si>
  <si>
    <t>leerlingen na 1 oktober 2011 vorige schooljaar</t>
  </si>
  <si>
    <t>schooljaar 2013-2014</t>
  </si>
  <si>
    <t>Gedurende schooljaar 2013-2014</t>
  </si>
  <si>
    <t>leerlingen vóór of op 1 oktober 2012 vorige schooljaar</t>
  </si>
  <si>
    <t>leerlingen na 1 oktober 2012 vorige schooljaar</t>
  </si>
  <si>
    <t>2015/16</t>
  </si>
  <si>
    <t>2016/17</t>
  </si>
  <si>
    <t>2017/18</t>
  </si>
  <si>
    <t>schooljaar 2014-2015</t>
  </si>
  <si>
    <t>Gedurende schooljaar 2014-2015</t>
  </si>
  <si>
    <t>schooljaar 2015-2016</t>
  </si>
  <si>
    <t>Gedurende schooljaar 2015-2016</t>
  </si>
  <si>
    <t>leerlingen vóór of op 1 oktober 2014 vorige schooljaar</t>
  </si>
  <si>
    <t>leerlingen na 1 oktober 2014 vorige schooljaar</t>
  </si>
  <si>
    <t>2018/19</t>
  </si>
  <si>
    <t>schooljaar 2016-2017</t>
  </si>
  <si>
    <t>Gedurende schooljaar 2016-2017</t>
  </si>
  <si>
    <t>leerlingen vóór of op 1 oktober 2015 vorige schooljaar</t>
  </si>
  <si>
    <t>leerlingen na 1 oktober 2015 vorige schooljaar</t>
  </si>
  <si>
    <t>schooljaar 2017-2018</t>
  </si>
  <si>
    <t>leerlingen vóór of op 1 oktober 2016 vorige schooljaar</t>
  </si>
  <si>
    <t>leerlingen na 1 oktober 2016 vorige schooljaar</t>
  </si>
  <si>
    <t>beveiliging: poraad (via Start, opmaak, blad beveiligen)</t>
  </si>
  <si>
    <t>leerlingen vóór of op 1 oktober 2013 vorige schooljaar is dit jaar 0 (nul) vanwege nieuwe start SWV.</t>
  </si>
  <si>
    <t>leerlingen na 1 oktober 2013 vorige schooljaar is dit jaar 0 (nul) vanwege nieuwe start SWV.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</si>
  <si>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</si>
  <si>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</si>
  <si>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</si>
  <si>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</si>
  <si>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</si>
  <si>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</si>
  <si>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</si>
  <si>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</si>
  <si>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</si>
  <si>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</si>
  <si>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</si>
  <si>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 xml:space="preserve">Er gelden overdrachtsverplichtingen voor het SWB aan de SBO. Dat betreft overdracht op basis van de peildatum 1 februari </t>
  </si>
  <si>
    <t xml:space="preserve">voor het daaropvolgende schooljaar wat de personele bekostiging betreft en het lopende kalenderjaar voor wat de materiele </t>
  </si>
  <si>
    <t>bekostiging betreft.</t>
  </si>
  <si>
    <t xml:space="preserve">Omdat het SWV een nieuwe start maakt per 1 augustus 2014 is er in het schooljaar 2014-2015 resp. 2014 nog geen </t>
  </si>
  <si>
    <t xml:space="preserve">overdrachtsverplichting voor grensverkeer. Wel voor de jaren daarna waarbij er over het algemeen sprake zal zijn van </t>
  </si>
  <si>
    <t>stijging gedurende de eerste vier jaar.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</si>
  <si>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</si>
  <si>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</si>
  <si>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</si>
  <si>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</si>
  <si>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</si>
  <si>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>Vervolgens wordt de overdrachtsverplichting tussen de SWv-en i.v.m. het grensverkeer berekend.</t>
  </si>
  <si>
    <t xml:space="preserve">De omvang van de overdracht wordt per schooljaar berekend met omrekening van de materiële bekostiging van </t>
  </si>
  <si>
    <t>Gedurende schooljaar 2017-2018</t>
  </si>
  <si>
    <t>Dit werkblad bevat relevante tabellen, conform de gegevens zoals die per oktober 2016 bekend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</si>
</sst>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0" fillId="2" borderId="6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" borderId="10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2" borderId="12" xfId="0" applyFill="1" applyBorder="1"/>
    <xf numFmtId="0" fontId="0" fillId="4" borderId="0" xfId="0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166" fontId="6" fillId="5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6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165" fontId="6" fillId="5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1" fillId="4" borderId="16" xfId="0" applyFont="1" applyFill="1" applyBorder="1"/>
    <xf numFmtId="0" fontId="0" fillId="4" borderId="17" xfId="0" applyFill="1" applyBorder="1"/>
    <xf numFmtId="0" fontId="5" fillId="4" borderId="0" xfId="0" applyFont="1" applyFill="1" applyBorder="1" applyAlignment="1">
      <alignment horizontal="center"/>
    </xf>
    <xf numFmtId="0" fontId="0" fillId="4" borderId="16" xfId="0" applyFill="1" applyBorder="1"/>
    <xf numFmtId="0" fontId="1" fillId="2" borderId="18" xfId="0" applyFont="1" applyFill="1" applyBorder="1"/>
    <xf numFmtId="0" fontId="0" fillId="2" borderId="19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64" fontId="0" fillId="5" borderId="0" xfId="0" applyNumberFormat="1" applyFill="1" applyProtection="1">
      <protection locked="0"/>
    </xf>
    <xf numFmtId="0" fontId="5" fillId="4" borderId="16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2" xfId="0" applyFont="1" applyFill="1" applyBorder="1"/>
    <xf numFmtId="0" fontId="0" fillId="2" borderId="25" xfId="0" applyFill="1" applyBorder="1"/>
    <xf numFmtId="4" fontId="0" fillId="5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49" fontId="6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/>
    <xf numFmtId="44" fontId="0" fillId="3" borderId="1" xfId="0" applyNumberFormat="1" applyFill="1" applyBorder="1"/>
    <xf numFmtId="0" fontId="0" fillId="6" borderId="4" xfId="0" applyFill="1" applyBorder="1"/>
    <xf numFmtId="0" fontId="0" fillId="6" borderId="19" xfId="0" applyFill="1" applyBorder="1"/>
    <xf numFmtId="0" fontId="1" fillId="6" borderId="16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7" xfId="0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1" fillId="6" borderId="1" xfId="0" applyFont="1" applyFill="1" applyBorder="1"/>
    <xf numFmtId="0" fontId="1" fillId="6" borderId="20" xfId="0" applyFont="1" applyFill="1" applyBorder="1"/>
    <xf numFmtId="0" fontId="0" fillId="6" borderId="12" xfId="0" applyFill="1" applyBorder="1"/>
    <xf numFmtId="0" fontId="0" fillId="6" borderId="21" xfId="0" applyFill="1" applyBorder="1"/>
    <xf numFmtId="0" fontId="1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6" fillId="6" borderId="4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6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6" fillId="6" borderId="0" xfId="0" applyFont="1" applyFill="1" applyBorder="1"/>
    <xf numFmtId="16" fontId="0" fillId="6" borderId="6" xfId="0" applyNumberFormat="1" applyFill="1" applyBorder="1"/>
    <xf numFmtId="0" fontId="6" fillId="6" borderId="6" xfId="0" applyFont="1" applyFill="1" applyBorder="1"/>
    <xf numFmtId="0" fontId="0" fillId="6" borderId="25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44" fontId="0" fillId="9" borderId="1" xfId="0" applyNumberFormat="1" applyFill="1" applyBorder="1"/>
    <xf numFmtId="164" fontId="3" fillId="9" borderId="1" xfId="0" applyNumberFormat="1" applyFont="1" applyFill="1" applyBorder="1"/>
    <xf numFmtId="164" fontId="0" fillId="9" borderId="10" xfId="0" applyNumberFormat="1" applyFill="1" applyBorder="1"/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/>
    <xf numFmtId="0" fontId="8" fillId="6" borderId="18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6" xfId="0" applyFont="1" applyFill="1" applyBorder="1"/>
    <xf numFmtId="0" fontId="1" fillId="7" borderId="16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7" fillId="7" borderId="16" xfId="0" applyFont="1" applyFill="1" applyBorder="1"/>
    <xf numFmtId="0" fontId="1" fillId="7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1" fillId="7" borderId="13" xfId="0" applyFont="1" applyFill="1" applyBorder="1"/>
    <xf numFmtId="0" fontId="0" fillId="7" borderId="14" xfId="0" applyFill="1" applyBorder="1"/>
    <xf numFmtId="0" fontId="0" fillId="7" borderId="15" xfId="0" applyFill="1" applyBorder="1"/>
    <xf numFmtId="4" fontId="0" fillId="10" borderId="1" xfId="0" applyNumberFormat="1" applyFill="1" applyBorder="1" applyProtection="1">
      <protection locked="0"/>
    </xf>
    <xf numFmtId="44" fontId="0" fillId="8" borderId="1" xfId="0" applyNumberFormat="1" applyFill="1" applyBorder="1"/>
    <xf numFmtId="164" fontId="3" fillId="8" borderId="1" xfId="0" applyNumberFormat="1" applyFont="1" applyFill="1" applyBorder="1"/>
    <xf numFmtId="164" fontId="0" fillId="8" borderId="10" xfId="0" applyNumberFormat="1" applyFill="1" applyBorder="1"/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/>
    <xf numFmtId="0" fontId="10" fillId="7" borderId="1" xfId="0" applyFont="1" applyFill="1" applyBorder="1" applyProtection="1"/>
    <xf numFmtId="0" fontId="11" fillId="4" borderId="0" xfId="0" applyFont="1" applyFill="1"/>
    <xf numFmtId="0" fontId="12" fillId="4" borderId="0" xfId="0" applyFont="1" applyFill="1"/>
    <xf numFmtId="15" fontId="13" fillId="4" borderId="0" xfId="0" applyNumberFormat="1" applyFont="1" applyFill="1" applyAlignment="1">
      <alignment horizontal="center"/>
    </xf>
    <xf numFmtId="0" fontId="11" fillId="4" borderId="0" xfId="0" applyFont="1" applyFill="1" applyBorder="1"/>
    <xf numFmtId="0" fontId="14" fillId="4" borderId="0" xfId="1" applyFont="1" applyFill="1" applyAlignment="1" applyProtection="1"/>
    <xf numFmtId="0" fontId="0" fillId="0" borderId="0" xfId="0" applyBorder="1"/>
    <xf numFmtId="0" fontId="0" fillId="11" borderId="0" xfId="0" applyFill="1" applyBorder="1"/>
    <xf numFmtId="0" fontId="0" fillId="11" borderId="0" xfId="0" applyFill="1"/>
    <xf numFmtId="0" fontId="1" fillId="11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4101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6149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250859</xdr:colOff>
      <xdr:row>7</xdr:row>
      <xdr:rowOff>47625</xdr:rowOff>
    </xdr:from>
    <xdr:to>
      <xdr:col>5</xdr:col>
      <xdr:colOff>819150</xdr:colOff>
      <xdr:row>10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84" y="1295400"/>
          <a:ext cx="227326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76200</xdr:rowOff>
    </xdr:from>
    <xdr:to>
      <xdr:col>5</xdr:col>
      <xdr:colOff>850107</xdr:colOff>
      <xdr:row>11</xdr:row>
      <xdr:rowOff>35299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23975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7</xdr:row>
      <xdr:rowOff>111125</xdr:rowOff>
    </xdr:from>
    <xdr:to>
      <xdr:col>5</xdr:col>
      <xdr:colOff>875507</xdr:colOff>
      <xdr:row>11</xdr:row>
      <xdr:rowOff>70224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5250"/>
          <a:ext cx="2367757" cy="59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pdesk@poraad.n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Normal="100" workbookViewId="0">
      <selection activeCell="F18" sqref="F18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47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+Tabellen!C20</f>
        <v>1203.8699999999999</v>
      </c>
      <c r="F17" s="72">
        <f>+Tabellen!C17</f>
        <v>41.2</v>
      </c>
      <c r="G17" s="22">
        <f>+Tabellen!C21</f>
        <v>38.979999999999997</v>
      </c>
      <c r="H17" s="22">
        <f>ROUND(D17*(E17+ROUND(F17*G17,2)),2)</f>
        <v>234.15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+Tabellen!C22</f>
        <v>1720.57</v>
      </c>
      <c r="F18" s="72">
        <f>+Tabellen!C17</f>
        <v>41.2</v>
      </c>
      <c r="G18" s="22">
        <f>+Tabellen!C23</f>
        <v>55.71</v>
      </c>
      <c r="H18" s="22">
        <f>ROUND(D18*(E18+ROUND(F18*G18,2)),2)</f>
        <v>334.65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+Tabellen!C31</f>
        <v>789</v>
      </c>
      <c r="F21" s="21">
        <f>+ROUND(D21*E21,2)</f>
        <v>65.75</v>
      </c>
      <c r="G21" s="22">
        <f>+Tabellen!D31</f>
        <v>805</v>
      </c>
      <c r="H21" s="22">
        <f>+ROUND(D21*G21,2)</f>
        <v>67.08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+Tabellen!C32</f>
        <v>209.26</v>
      </c>
      <c r="F22" s="21">
        <f>+ROUND(D22*E22,2)</f>
        <v>17.440000000000001</v>
      </c>
      <c r="G22" s="22">
        <f>+Tabellen!D32</f>
        <v>213.42</v>
      </c>
      <c r="H22" s="22">
        <f>+ROUND(D22*G22,2)</f>
        <v>17.79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50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v>2010</v>
      </c>
      <c r="D25" s="22">
        <f>+H17*I17+H18*I18+F21*I17+F22*I18</f>
        <v>651.99</v>
      </c>
      <c r="E25" s="3" t="s">
        <v>11</v>
      </c>
      <c r="F25" s="22">
        <f>+D25*5</f>
        <v>3259.95</v>
      </c>
      <c r="G25" s="3"/>
      <c r="H25" s="3"/>
      <c r="I25" s="3"/>
      <c r="J25" s="55"/>
    </row>
    <row r="26" spans="2:10" ht="15" x14ac:dyDescent="0.35">
      <c r="B26" s="54"/>
      <c r="C26" s="3">
        <v>2011</v>
      </c>
      <c r="D26" s="22">
        <f>+H17*I17+H18*I18+H21*I17+H22*I18</f>
        <v>653.66999999999996</v>
      </c>
      <c r="E26" s="3" t="s">
        <v>12</v>
      </c>
      <c r="F26" s="23">
        <f>+D26*7</f>
        <v>4575.6899999999996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>
        <f>SUM(F25:F26)</f>
        <v>7835.6399999999994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48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+Tabellen!C27</f>
        <v>4015.88</v>
      </c>
      <c r="F34" s="22">
        <f>ROUND(D34*E34,2)</f>
        <v>334.66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209.26</v>
      </c>
      <c r="F37" s="21">
        <f>+ROUND(D37*E37,2)</f>
        <v>17.440000000000001</v>
      </c>
      <c r="G37" s="22">
        <f>+G22</f>
        <v>213.42</v>
      </c>
      <c r="H37" s="22">
        <f>+ROUND(D37*G37,2)</f>
        <v>17.79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50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v>2010</v>
      </c>
      <c r="D40" s="22">
        <f>F34*G34+F37*G34</f>
        <v>352.1</v>
      </c>
      <c r="E40" s="3" t="s">
        <v>11</v>
      </c>
      <c r="F40" s="22">
        <f>+D40*5</f>
        <v>1760.5</v>
      </c>
      <c r="G40" s="3"/>
      <c r="H40" s="3"/>
      <c r="I40" s="15"/>
      <c r="J40" s="55"/>
    </row>
    <row r="41" spans="2:10" ht="15" x14ac:dyDescent="0.35">
      <c r="B41" s="54"/>
      <c r="C41" s="12">
        <v>2011</v>
      </c>
      <c r="D41" s="22">
        <f>F34*G34+H37*G34</f>
        <v>352.45000000000005</v>
      </c>
      <c r="E41" s="3" t="s">
        <v>12</v>
      </c>
      <c r="F41" s="23">
        <f>+D41*7</f>
        <v>2467.1500000000005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>
        <f>SUM(F40:F41)</f>
        <v>4227.6500000000005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49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+Tabellen!C26</f>
        <v>2809.87</v>
      </c>
      <c r="F47" s="22">
        <f>ROUND(D47*E47,2)</f>
        <v>234.16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+Tabellen!C27</f>
        <v>4015.88</v>
      </c>
      <c r="F48" s="22">
        <f>ROUND(D48*E48,2)</f>
        <v>334.66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209.26</v>
      </c>
      <c r="F52" s="21">
        <f>+ROUND(D52*E52,2)</f>
        <v>17.440000000000001</v>
      </c>
      <c r="G52" s="22">
        <f>+G22</f>
        <v>213.42</v>
      </c>
      <c r="H52" s="22">
        <f>+ROUND(D52*G52,2)</f>
        <v>17.79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">
        <v>50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12">
        <v>2010</v>
      </c>
      <c r="D55" s="22">
        <f>+F47*G47+F48*G48+F51*G47+F52*G48</f>
        <v>652.0100000000001</v>
      </c>
      <c r="E55" s="3" t="s">
        <v>11</v>
      </c>
      <c r="F55" s="22">
        <f>+D55*5</f>
        <v>3260.0500000000006</v>
      </c>
      <c r="G55" s="3"/>
      <c r="H55" s="3"/>
      <c r="I55" s="15"/>
      <c r="J55" s="55"/>
    </row>
    <row r="56" spans="2:10" ht="15" x14ac:dyDescent="0.35">
      <c r="B56" s="54"/>
      <c r="C56" s="12">
        <v>2011</v>
      </c>
      <c r="D56" s="22">
        <f>+F47*G47+F48*G48+H51*G47+H52*G48</f>
        <v>586.61</v>
      </c>
      <c r="E56" s="3" t="s">
        <v>12</v>
      </c>
      <c r="F56" s="23">
        <f>+D56*7</f>
        <v>4106.2700000000004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>
        <f>SUM(F55:F56)</f>
        <v>7366.3200000000015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70" t="s">
        <v>50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v>2010</v>
      </c>
      <c r="D63" s="22">
        <f>+D40+D55</f>
        <v>1004.1100000000001</v>
      </c>
      <c r="E63" s="3" t="s">
        <v>11</v>
      </c>
      <c r="F63" s="22">
        <f>+D63*5</f>
        <v>5020.5500000000011</v>
      </c>
      <c r="G63" s="3"/>
      <c r="H63" s="3"/>
      <c r="I63" s="15"/>
      <c r="J63" s="55"/>
    </row>
    <row r="64" spans="2:10" ht="15" x14ac:dyDescent="0.35">
      <c r="B64" s="54"/>
      <c r="C64" s="12">
        <v>2011</v>
      </c>
      <c r="D64" s="22">
        <f>+D41+D56</f>
        <v>939.06000000000006</v>
      </c>
      <c r="E64" s="3" t="s">
        <v>12</v>
      </c>
      <c r="F64" s="23">
        <f>+D64*7</f>
        <v>6573.42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>
        <f>SUM(F63:F64)</f>
        <v>11593.970000000001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39"/>
  <sheetViews>
    <sheetView zoomScaleNormal="100" workbookViewId="0"/>
  </sheetViews>
  <sheetFormatPr defaultRowHeight="12.75" x14ac:dyDescent="0.2"/>
  <cols>
    <col min="1" max="1" width="45.7109375" style="33" customWidth="1"/>
    <col min="2" max="2" width="2.5703125" style="33" customWidth="1"/>
    <col min="3" max="4" width="14.85546875" style="33" hidden="1" customWidth="1"/>
    <col min="5" max="31" width="14.85546875" style="33" customWidth="1"/>
    <col min="32" max="16384" width="9.140625" style="33"/>
  </cols>
  <sheetData>
    <row r="2" spans="1:12" x14ac:dyDescent="0.2">
      <c r="A2" s="29" t="s">
        <v>18</v>
      </c>
      <c r="B2" s="30"/>
      <c r="C2" s="74" t="s">
        <v>19</v>
      </c>
      <c r="D2" s="74" t="s">
        <v>20</v>
      </c>
      <c r="E2" s="32" t="s">
        <v>21</v>
      </c>
      <c r="F2" s="31" t="s">
        <v>22</v>
      </c>
      <c r="G2" s="31" t="s">
        <v>55</v>
      </c>
      <c r="H2" s="31" t="s">
        <v>64</v>
      </c>
      <c r="I2" s="31" t="s">
        <v>65</v>
      </c>
      <c r="J2" s="31" t="s">
        <v>66</v>
      </c>
      <c r="K2" s="31" t="s">
        <v>73</v>
      </c>
      <c r="L2" s="148"/>
    </row>
    <row r="3" spans="1:12" x14ac:dyDescent="0.2">
      <c r="A3" s="29" t="s">
        <v>23</v>
      </c>
      <c r="B3" s="30"/>
      <c r="C3" s="64">
        <v>40087</v>
      </c>
      <c r="D3" s="64">
        <v>40452</v>
      </c>
      <c r="E3" s="34">
        <v>40817</v>
      </c>
      <c r="F3" s="34">
        <v>41183</v>
      </c>
      <c r="G3" s="34">
        <v>41548</v>
      </c>
      <c r="H3" s="34">
        <v>41913</v>
      </c>
      <c r="I3" s="34">
        <v>42278</v>
      </c>
      <c r="J3" s="34">
        <v>42644</v>
      </c>
      <c r="K3" s="34">
        <v>43009</v>
      </c>
      <c r="L3" s="149"/>
    </row>
    <row r="4" spans="1:12" x14ac:dyDescent="0.2">
      <c r="A4" s="29" t="s">
        <v>24</v>
      </c>
      <c r="B4" s="30"/>
      <c r="C4" s="29">
        <v>2010</v>
      </c>
      <c r="D4" s="29">
        <f>C4+1</f>
        <v>2011</v>
      </c>
      <c r="E4" s="31">
        <v>2013</v>
      </c>
      <c r="F4" s="31">
        <f>E4+1</f>
        <v>2014</v>
      </c>
      <c r="G4" s="31">
        <f t="shared" ref="G4:I4" si="0">F4+1</f>
        <v>2015</v>
      </c>
      <c r="H4" s="31">
        <f t="shared" si="0"/>
        <v>2016</v>
      </c>
      <c r="I4" s="31">
        <f t="shared" si="0"/>
        <v>2017</v>
      </c>
      <c r="J4" s="31">
        <f t="shared" ref="J4:K4" si="1">I4+1</f>
        <v>2018</v>
      </c>
      <c r="K4" s="31">
        <f t="shared" si="1"/>
        <v>2019</v>
      </c>
    </row>
    <row r="6" spans="1:12" x14ac:dyDescent="0.2">
      <c r="A6" s="36"/>
      <c r="B6" s="29"/>
      <c r="C6" s="29"/>
      <c r="D6" s="29"/>
      <c r="E6" s="29"/>
      <c r="F6" s="29"/>
    </row>
    <row r="7" spans="1:12" x14ac:dyDescent="0.2">
      <c r="A7" s="29" t="s">
        <v>25</v>
      </c>
      <c r="B7" s="29"/>
      <c r="C7" s="37">
        <v>4.5199999999999997E-2</v>
      </c>
      <c r="D7" s="37">
        <v>4.5199999999999997E-2</v>
      </c>
      <c r="E7" s="37">
        <v>4.5199999999999997E-2</v>
      </c>
      <c r="F7" s="37">
        <v>4.5199999999999997E-2</v>
      </c>
      <c r="G7" s="37">
        <v>4.5199999999999997E-2</v>
      </c>
      <c r="H7" s="37">
        <v>4.5199999999999997E-2</v>
      </c>
      <c r="I7" s="37">
        <v>4.5199999999999997E-2</v>
      </c>
      <c r="J7" s="37">
        <v>4.5199999999999997E-2</v>
      </c>
      <c r="K7" s="37">
        <v>4.5199999999999997E-2</v>
      </c>
    </row>
    <row r="8" spans="1:12" x14ac:dyDescent="0.2">
      <c r="A8" s="29" t="s">
        <v>26</v>
      </c>
      <c r="B8" s="29"/>
      <c r="C8" s="37">
        <v>6.4600000000000005E-2</v>
      </c>
      <c r="D8" s="37">
        <v>6.4600000000000005E-2</v>
      </c>
      <c r="E8" s="37">
        <v>6.4600000000000005E-2</v>
      </c>
      <c r="F8" s="37">
        <v>6.4600000000000005E-2</v>
      </c>
      <c r="G8" s="37">
        <v>6.4600000000000005E-2</v>
      </c>
      <c r="H8" s="37">
        <v>6.4600000000000005E-2</v>
      </c>
      <c r="I8" s="37">
        <v>6.4600000000000005E-2</v>
      </c>
      <c r="J8" s="37">
        <v>6.4600000000000005E-2</v>
      </c>
      <c r="K8" s="37">
        <v>6.4600000000000005E-2</v>
      </c>
    </row>
    <row r="9" spans="1:12" x14ac:dyDescent="0.2">
      <c r="A9" s="29" t="s">
        <v>27</v>
      </c>
      <c r="B9" s="29"/>
      <c r="C9" s="37">
        <v>4.0099999999999997E-2</v>
      </c>
      <c r="D9" s="37">
        <v>4.0099999999999997E-2</v>
      </c>
      <c r="E9" s="37">
        <v>4.0099999999999997E-2</v>
      </c>
      <c r="F9" s="37">
        <v>4.0099999999999997E-2</v>
      </c>
      <c r="G9" s="37">
        <v>4.0099999999999997E-2</v>
      </c>
      <c r="H9" s="37">
        <v>4.0099999999999997E-2</v>
      </c>
      <c r="I9" s="37">
        <v>4.0099999999999997E-2</v>
      </c>
      <c r="J9" s="37">
        <v>4.0099999999999997E-2</v>
      </c>
      <c r="K9" s="37">
        <v>4.0099999999999997E-2</v>
      </c>
    </row>
    <row r="10" spans="1:12" x14ac:dyDescent="0.2">
      <c r="A10" s="29" t="s">
        <v>28</v>
      </c>
      <c r="B10" s="29"/>
      <c r="C10" s="37">
        <f>+C7+C8</f>
        <v>0.10980000000000001</v>
      </c>
      <c r="D10" s="37">
        <f>+D7+D8</f>
        <v>0.10980000000000001</v>
      </c>
      <c r="E10" s="37">
        <f>+E7+E8</f>
        <v>0.10980000000000001</v>
      </c>
      <c r="F10" s="37">
        <f>+F7+F8</f>
        <v>0.10980000000000001</v>
      </c>
      <c r="G10" s="37">
        <f>+G7+G8</f>
        <v>0.10980000000000001</v>
      </c>
      <c r="H10" s="37">
        <f t="shared" ref="H10:J10" si="2">+H7+H8</f>
        <v>0.10980000000000001</v>
      </c>
      <c r="I10" s="37">
        <f t="shared" si="2"/>
        <v>0.10980000000000001</v>
      </c>
      <c r="J10" s="37">
        <f t="shared" si="2"/>
        <v>0.10980000000000001</v>
      </c>
      <c r="K10" s="37">
        <f t="shared" ref="K10" si="3">+K7+K8</f>
        <v>0.10980000000000001</v>
      </c>
    </row>
    <row r="11" spans="1:12" x14ac:dyDescent="0.2">
      <c r="A11" s="36"/>
      <c r="B11" s="29"/>
      <c r="C11" s="29"/>
      <c r="D11" s="29"/>
      <c r="E11" s="29"/>
      <c r="F11" s="29"/>
    </row>
    <row r="12" spans="1:12" x14ac:dyDescent="0.2">
      <c r="A12" s="38" t="s">
        <v>29</v>
      </c>
      <c r="B12" s="29"/>
      <c r="C12" s="41"/>
      <c r="D12" s="41"/>
      <c r="E12" s="41"/>
      <c r="F12" s="29"/>
    </row>
    <row r="13" spans="1:12" x14ac:dyDescent="0.2">
      <c r="A13" s="40" t="s">
        <v>30</v>
      </c>
      <c r="B13" s="29"/>
      <c r="C13" s="41">
        <v>77414.710000000006</v>
      </c>
      <c r="D13" s="41">
        <v>77869.13</v>
      </c>
      <c r="E13" s="136">
        <v>78473.34</v>
      </c>
      <c r="F13" s="41">
        <v>80861.36</v>
      </c>
      <c r="G13" s="41">
        <v>81153.27</v>
      </c>
      <c r="H13" s="41">
        <v>83845.119999999995</v>
      </c>
      <c r="I13" s="42">
        <v>84572.06</v>
      </c>
      <c r="J13" s="42">
        <f t="shared" ref="J13:K17" si="4">+I13</f>
        <v>84572.06</v>
      </c>
      <c r="K13" s="42">
        <f t="shared" si="4"/>
        <v>84572.06</v>
      </c>
    </row>
    <row r="14" spans="1:12" x14ac:dyDescent="0.2">
      <c r="A14" s="39" t="s">
        <v>31</v>
      </c>
      <c r="B14" s="29"/>
      <c r="C14" s="41">
        <v>62165.279999999999</v>
      </c>
      <c r="D14" s="41">
        <v>62896.97</v>
      </c>
      <c r="E14" s="136">
        <v>62720.86</v>
      </c>
      <c r="F14" s="41">
        <v>62905.89</v>
      </c>
      <c r="G14" s="41">
        <v>63737.51</v>
      </c>
      <c r="H14" s="41">
        <v>66253.87</v>
      </c>
      <c r="I14" s="42">
        <v>66987.3</v>
      </c>
      <c r="J14" s="42">
        <f t="shared" si="4"/>
        <v>66987.3</v>
      </c>
      <c r="K14" s="42">
        <f t="shared" si="4"/>
        <v>66987.3</v>
      </c>
    </row>
    <row r="15" spans="1:12" x14ac:dyDescent="0.2">
      <c r="A15" s="39" t="s">
        <v>32</v>
      </c>
      <c r="B15" s="29"/>
      <c r="C15" s="41">
        <v>26634.22</v>
      </c>
      <c r="D15" s="41">
        <v>26940.23</v>
      </c>
      <c r="E15" s="136">
        <v>26760.880000000001</v>
      </c>
      <c r="F15" s="41">
        <v>26858.38</v>
      </c>
      <c r="G15" s="41">
        <v>27123.45</v>
      </c>
      <c r="H15" s="41">
        <v>28194.28</v>
      </c>
      <c r="I15" s="42">
        <v>28514.25</v>
      </c>
      <c r="J15" s="42">
        <f t="shared" si="4"/>
        <v>28514.25</v>
      </c>
      <c r="K15" s="42">
        <f t="shared" si="4"/>
        <v>28514.25</v>
      </c>
    </row>
    <row r="16" spans="1:12" x14ac:dyDescent="0.2">
      <c r="A16" s="39" t="s">
        <v>33</v>
      </c>
      <c r="B16" s="29"/>
      <c r="C16" s="41">
        <v>862.4</v>
      </c>
      <c r="D16" s="41">
        <v>872.31</v>
      </c>
      <c r="E16" s="136">
        <v>866.51</v>
      </c>
      <c r="F16" s="41">
        <v>869.66</v>
      </c>
      <c r="G16" s="41">
        <v>878.25</v>
      </c>
      <c r="H16" s="41">
        <v>912.92</v>
      </c>
      <c r="I16" s="42">
        <v>923.28</v>
      </c>
      <c r="J16" s="42">
        <f t="shared" si="4"/>
        <v>923.28</v>
      </c>
      <c r="K16" s="42">
        <f t="shared" si="4"/>
        <v>923.28</v>
      </c>
    </row>
    <row r="17" spans="1:11" x14ac:dyDescent="0.2">
      <c r="A17" s="39" t="s">
        <v>34</v>
      </c>
      <c r="B17" s="29"/>
      <c r="C17" s="41">
        <v>41.2</v>
      </c>
      <c r="D17" s="41">
        <v>41.22</v>
      </c>
      <c r="E17" s="136">
        <v>41.5</v>
      </c>
      <c r="F17" s="41">
        <v>41.45</v>
      </c>
      <c r="G17" s="41">
        <v>41.69</v>
      </c>
      <c r="H17" s="41">
        <f t="shared" ref="H17" si="5">+G17</f>
        <v>41.69</v>
      </c>
      <c r="I17" s="42">
        <v>41.67</v>
      </c>
      <c r="J17" s="42">
        <f t="shared" si="4"/>
        <v>41.67</v>
      </c>
      <c r="K17" s="42">
        <f t="shared" si="4"/>
        <v>41.67</v>
      </c>
    </row>
    <row r="18" spans="1:11" x14ac:dyDescent="0.2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">
      <c r="A19" s="30" t="s">
        <v>15</v>
      </c>
      <c r="B19" s="29"/>
      <c r="C19" s="30"/>
      <c r="D19" s="30"/>
      <c r="E19" s="30"/>
      <c r="F19" s="35"/>
      <c r="G19" s="35"/>
      <c r="H19" s="35"/>
      <c r="I19" s="35"/>
      <c r="J19" s="35"/>
      <c r="K19" s="35"/>
    </row>
    <row r="20" spans="1:11" x14ac:dyDescent="0.2">
      <c r="A20" s="29" t="s">
        <v>35</v>
      </c>
      <c r="B20" s="29"/>
      <c r="C20" s="43">
        <f>ROUND(C7*C15,2)</f>
        <v>1203.8699999999999</v>
      </c>
      <c r="D20" s="43">
        <f>ROUND(D7*D15,2)</f>
        <v>1217.7</v>
      </c>
      <c r="E20" s="43">
        <f>ROUND(E7*E15,2)</f>
        <v>1209.5899999999999</v>
      </c>
      <c r="F20" s="43">
        <f>ROUND(F7*F15,2)</f>
        <v>1214</v>
      </c>
      <c r="G20" s="43">
        <f>ROUND(G7*G15,2)</f>
        <v>1225.98</v>
      </c>
      <c r="H20" s="43">
        <f t="shared" ref="H20:J20" si="6">ROUND(H7*H15,2)</f>
        <v>1274.3800000000001</v>
      </c>
      <c r="I20" s="43">
        <f t="shared" si="6"/>
        <v>1288.8399999999999</v>
      </c>
      <c r="J20" s="43">
        <f t="shared" si="6"/>
        <v>1288.8399999999999</v>
      </c>
      <c r="K20" s="43">
        <f t="shared" ref="K20" si="7">ROUND(K7*K15,2)</f>
        <v>1288.8399999999999</v>
      </c>
    </row>
    <row r="21" spans="1:11" x14ac:dyDescent="0.2">
      <c r="A21" s="29" t="s">
        <v>36</v>
      </c>
      <c r="B21" s="29"/>
      <c r="C21" s="43">
        <f>ROUND(C7*C16,2)</f>
        <v>38.979999999999997</v>
      </c>
      <c r="D21" s="43">
        <f>ROUND(D7*D16,2)</f>
        <v>39.43</v>
      </c>
      <c r="E21" s="43">
        <f>ROUND(E7*E16,2)</f>
        <v>39.17</v>
      </c>
      <c r="F21" s="43">
        <f>ROUND(F7*F16,2)</f>
        <v>39.31</v>
      </c>
      <c r="G21" s="43">
        <f>ROUND(G7*G16,2)</f>
        <v>39.700000000000003</v>
      </c>
      <c r="H21" s="43">
        <f t="shared" ref="H21:J21" si="8">ROUND(H7*H16,2)</f>
        <v>41.26</v>
      </c>
      <c r="I21" s="43">
        <f t="shared" si="8"/>
        <v>41.73</v>
      </c>
      <c r="J21" s="43">
        <f t="shared" si="8"/>
        <v>41.73</v>
      </c>
      <c r="K21" s="43">
        <f t="shared" ref="K21" si="9">ROUND(K7*K16,2)</f>
        <v>41.73</v>
      </c>
    </row>
    <row r="22" spans="1:11" x14ac:dyDescent="0.2">
      <c r="A22" s="29" t="s">
        <v>37</v>
      </c>
      <c r="B22" s="29"/>
      <c r="C22" s="43">
        <f>ROUND(C8*C15,2)</f>
        <v>1720.57</v>
      </c>
      <c r="D22" s="43">
        <f>ROUND(D8*D15,2)</f>
        <v>1740.34</v>
      </c>
      <c r="E22" s="43">
        <f>ROUND(E8*E15,2)</f>
        <v>1728.75</v>
      </c>
      <c r="F22" s="43">
        <f>ROUND(F8*F15,2)</f>
        <v>1735.05</v>
      </c>
      <c r="G22" s="43">
        <f>ROUND(G8*G15,2)</f>
        <v>1752.17</v>
      </c>
      <c r="H22" s="43">
        <f t="shared" ref="H22:J22" si="10">ROUND(H8*H15,2)</f>
        <v>1821.35</v>
      </c>
      <c r="I22" s="43">
        <f t="shared" si="10"/>
        <v>1842.02</v>
      </c>
      <c r="J22" s="43">
        <f t="shared" si="10"/>
        <v>1842.02</v>
      </c>
      <c r="K22" s="43">
        <f t="shared" ref="K22" si="11">ROUND(K8*K15,2)</f>
        <v>1842.02</v>
      </c>
    </row>
    <row r="23" spans="1:11" x14ac:dyDescent="0.2">
      <c r="A23" s="29" t="s">
        <v>38</v>
      </c>
      <c r="B23" s="29"/>
      <c r="C23" s="43">
        <f>ROUND(C8*C16,2)</f>
        <v>55.71</v>
      </c>
      <c r="D23" s="43">
        <f>ROUND(D8*D16,2)</f>
        <v>56.35</v>
      </c>
      <c r="E23" s="43">
        <f>ROUND(E8*E16,2)</f>
        <v>55.98</v>
      </c>
      <c r="F23" s="43">
        <f>ROUND(F8*F16,2)</f>
        <v>56.18</v>
      </c>
      <c r="G23" s="43">
        <f>ROUND(G8*G16,2)</f>
        <v>56.73</v>
      </c>
      <c r="H23" s="43">
        <f t="shared" ref="H23:J23" si="12">ROUND(H8*H16,2)</f>
        <v>58.97</v>
      </c>
      <c r="I23" s="43">
        <f t="shared" si="12"/>
        <v>59.64</v>
      </c>
      <c r="J23" s="43">
        <f t="shared" si="12"/>
        <v>59.64</v>
      </c>
      <c r="K23" s="43">
        <f t="shared" ref="K23" si="13">ROUND(K8*K16,2)</f>
        <v>59.64</v>
      </c>
    </row>
    <row r="24" spans="1:11" x14ac:dyDescent="0.2">
      <c r="A24" s="29"/>
      <c r="B24" s="29"/>
      <c r="C24" s="43"/>
      <c r="D24" s="43"/>
      <c r="E24" s="43"/>
      <c r="F24" s="35"/>
      <c r="G24" s="35"/>
      <c r="H24" s="35"/>
      <c r="I24" s="35"/>
      <c r="J24" s="35"/>
      <c r="K24" s="35"/>
    </row>
    <row r="25" spans="1:11" x14ac:dyDescent="0.2">
      <c r="A25" s="30" t="s">
        <v>39</v>
      </c>
      <c r="B25" s="29"/>
      <c r="C25" s="30"/>
      <c r="D25" s="30"/>
      <c r="E25" s="30"/>
      <c r="F25" s="35"/>
      <c r="G25" s="35"/>
      <c r="H25" s="35"/>
      <c r="I25" s="35"/>
      <c r="J25" s="35"/>
      <c r="K25" s="35"/>
    </row>
    <row r="26" spans="1:11" x14ac:dyDescent="0.2">
      <c r="A26" s="29" t="s">
        <v>4</v>
      </c>
      <c r="B26" s="29"/>
      <c r="C26" s="41">
        <f t="shared" ref="C26:F27" si="14">ROUND(C7*C$14,2)</f>
        <v>2809.87</v>
      </c>
      <c r="D26" s="41">
        <f t="shared" si="14"/>
        <v>2842.94</v>
      </c>
      <c r="E26" s="41">
        <f t="shared" si="14"/>
        <v>2834.98</v>
      </c>
      <c r="F26" s="41">
        <f t="shared" si="14"/>
        <v>2843.35</v>
      </c>
      <c r="G26" s="41">
        <f>ROUND(G7*G$14,2)</f>
        <v>2880.94</v>
      </c>
      <c r="H26" s="41">
        <f t="shared" ref="H26:J26" si="15">ROUND(H7*H$14,2)</f>
        <v>2994.67</v>
      </c>
      <c r="I26" s="41">
        <f t="shared" si="15"/>
        <v>3027.83</v>
      </c>
      <c r="J26" s="41">
        <f t="shared" si="15"/>
        <v>3027.83</v>
      </c>
      <c r="K26" s="41">
        <f t="shared" ref="K26" si="16">ROUND(K7*K$14,2)</f>
        <v>3027.83</v>
      </c>
    </row>
    <row r="27" spans="1:11" x14ac:dyDescent="0.2">
      <c r="A27" s="29" t="s">
        <v>5</v>
      </c>
      <c r="B27" s="29"/>
      <c r="C27" s="41">
        <f t="shared" si="14"/>
        <v>4015.88</v>
      </c>
      <c r="D27" s="41">
        <f t="shared" si="14"/>
        <v>4063.14</v>
      </c>
      <c r="E27" s="41">
        <f t="shared" si="14"/>
        <v>4051.77</v>
      </c>
      <c r="F27" s="41">
        <f t="shared" si="14"/>
        <v>4063.72</v>
      </c>
      <c r="G27" s="41">
        <f>ROUND(G8*G$14,2)</f>
        <v>4117.4399999999996</v>
      </c>
      <c r="H27" s="41">
        <f t="shared" ref="H27:J27" si="17">ROUND(H8*H$14,2)</f>
        <v>4280</v>
      </c>
      <c r="I27" s="41">
        <f t="shared" si="17"/>
        <v>4327.38</v>
      </c>
      <c r="J27" s="41">
        <f t="shared" si="17"/>
        <v>4327.38</v>
      </c>
      <c r="K27" s="41">
        <f t="shared" ref="K27" si="18">ROUND(K8*K$14,2)</f>
        <v>4327.38</v>
      </c>
    </row>
    <row r="28" spans="1:11" x14ac:dyDescent="0.2">
      <c r="A28" s="29" t="s">
        <v>40</v>
      </c>
      <c r="B28" s="29"/>
      <c r="C28" s="41">
        <f>SUM(C26:C27)</f>
        <v>6825.75</v>
      </c>
      <c r="D28" s="41">
        <f>SUM(D26:D27)</f>
        <v>6906.08</v>
      </c>
      <c r="E28" s="41">
        <f>SUM(E26:E27)</f>
        <v>6886.75</v>
      </c>
      <c r="F28" s="41">
        <f>SUM(F26:F27)</f>
        <v>6907.07</v>
      </c>
      <c r="G28" s="41">
        <f>SUM(G26:G27)</f>
        <v>6998.3799999999992</v>
      </c>
      <c r="H28" s="41">
        <f t="shared" ref="H28:K28" si="19">SUM(H26:H27)</f>
        <v>7274.67</v>
      </c>
      <c r="I28" s="41">
        <f t="shared" si="19"/>
        <v>7355.21</v>
      </c>
      <c r="J28" s="41">
        <f t="shared" si="19"/>
        <v>7355.21</v>
      </c>
      <c r="K28" s="41">
        <f t="shared" si="19"/>
        <v>7355.21</v>
      </c>
    </row>
    <row r="29" spans="1:11" x14ac:dyDescent="0.2">
      <c r="A29" s="29"/>
      <c r="B29" s="29"/>
      <c r="C29" s="29"/>
      <c r="D29" s="29"/>
      <c r="E29" s="29"/>
      <c r="F29" s="35"/>
      <c r="G29" s="35"/>
      <c r="H29" s="35"/>
      <c r="I29" s="35"/>
      <c r="J29" s="35"/>
      <c r="K29" s="35"/>
    </row>
    <row r="30" spans="1:11" s="44" customFormat="1" x14ac:dyDescent="0.2">
      <c r="A30" s="30" t="s">
        <v>46</v>
      </c>
      <c r="C30" s="44">
        <f>+C4</f>
        <v>2010</v>
      </c>
      <c r="D30" s="44">
        <f>+D4</f>
        <v>2011</v>
      </c>
      <c r="E30" s="44">
        <f>+E4</f>
        <v>2013</v>
      </c>
      <c r="F30" s="44">
        <f>+F4</f>
        <v>2014</v>
      </c>
      <c r="G30" s="44">
        <f>+G4</f>
        <v>2015</v>
      </c>
      <c r="H30" s="44">
        <f>+H4</f>
        <v>2016</v>
      </c>
      <c r="I30" s="44">
        <f>+I4</f>
        <v>2017</v>
      </c>
      <c r="J30" s="44">
        <f>+J4</f>
        <v>2018</v>
      </c>
      <c r="K30" s="44">
        <f>+K4</f>
        <v>2019</v>
      </c>
    </row>
    <row r="31" spans="1:11" s="44" customFormat="1" x14ac:dyDescent="0.2">
      <c r="A31" s="29" t="s">
        <v>41</v>
      </c>
      <c r="C31" s="73">
        <v>789</v>
      </c>
      <c r="D31" s="73">
        <v>805</v>
      </c>
      <c r="E31" s="73">
        <v>779</v>
      </c>
      <c r="F31" s="73">
        <v>790</v>
      </c>
      <c r="G31" s="73">
        <v>785</v>
      </c>
      <c r="H31" s="73">
        <v>787</v>
      </c>
      <c r="I31" s="65">
        <v>788</v>
      </c>
      <c r="J31" s="65">
        <f t="shared" ref="J31:K31" si="20">+I31</f>
        <v>788</v>
      </c>
      <c r="K31" s="65">
        <f t="shared" si="20"/>
        <v>788</v>
      </c>
    </row>
    <row r="32" spans="1:11" s="44" customFormat="1" x14ac:dyDescent="0.2">
      <c r="A32" s="29" t="s">
        <v>7</v>
      </c>
      <c r="C32" s="73">
        <v>209.26</v>
      </c>
      <c r="D32" s="73">
        <v>213.42</v>
      </c>
      <c r="E32" s="43">
        <v>221.59</v>
      </c>
      <c r="F32" s="73">
        <v>224.71</v>
      </c>
      <c r="G32" s="73">
        <v>223.32</v>
      </c>
      <c r="H32" s="73">
        <v>223.77</v>
      </c>
      <c r="I32" s="65">
        <f>ROUND(+H32*1.002,2)</f>
        <v>224.22</v>
      </c>
      <c r="J32" s="65">
        <f t="shared" ref="J32:K32" si="21">+I32</f>
        <v>224.22</v>
      </c>
      <c r="K32" s="65">
        <f t="shared" si="21"/>
        <v>224.22</v>
      </c>
    </row>
    <row r="33" spans="1:8" s="44" customFormat="1" x14ac:dyDescent="0.2"/>
    <row r="34" spans="1:8" s="44" customFormat="1" x14ac:dyDescent="0.2">
      <c r="A34" s="33" t="s">
        <v>81</v>
      </c>
    </row>
    <row r="35" spans="1:8" s="44" customFormat="1" x14ac:dyDescent="0.2"/>
    <row r="36" spans="1:8" s="44" customFormat="1" x14ac:dyDescent="0.2">
      <c r="E36" s="137">
        <v>765</v>
      </c>
      <c r="F36" s="137">
        <f>ROUND(E36*(1+1.8%),0)</f>
        <v>779</v>
      </c>
      <c r="G36" s="137">
        <f>ROUND(F36*(1+1.41%),0)</f>
        <v>790</v>
      </c>
      <c r="H36" s="137">
        <f>ROUND(G36*(1-0.62%),0)</f>
        <v>785</v>
      </c>
    </row>
    <row r="37" spans="1:8" s="44" customFormat="1" x14ac:dyDescent="0.2"/>
    <row r="38" spans="1:8" s="44" customFormat="1" x14ac:dyDescent="0.2"/>
    <row r="39" spans="1:8" s="44" customFormat="1" x14ac:dyDescent="0.2"/>
    <row r="40" spans="1:8" s="44" customFormat="1" x14ac:dyDescent="0.2"/>
    <row r="41" spans="1:8" s="44" customFormat="1" x14ac:dyDescent="0.2"/>
    <row r="42" spans="1:8" s="44" customFormat="1" x14ac:dyDescent="0.2"/>
    <row r="43" spans="1:8" s="44" customFormat="1" x14ac:dyDescent="0.2"/>
    <row r="44" spans="1:8" s="44" customFormat="1" x14ac:dyDescent="0.2"/>
    <row r="45" spans="1:8" s="44" customFormat="1" x14ac:dyDescent="0.2"/>
    <row r="46" spans="1:8" s="44" customFormat="1" x14ac:dyDescent="0.2"/>
    <row r="47" spans="1:8" s="44" customFormat="1" x14ac:dyDescent="0.2"/>
    <row r="48" spans="1: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</sheetData>
  <sheetProtection algorithmName="SHA-512" hashValue="TdSe9hQcimlDbXidqV7VxIXplSPo+LACRSln1/gogpfiSAHLLnT4wSlZpo3Tsz9EEL5KLuIfVe6qX16X4vOuGQ==" saltValue="/auhnbS1THjAoG0FJNO6xQ==" spinCount="100000" sheet="1" objects="1" scenarios="1"/>
  <phoneticPr fontId="2" type="noConversion"/>
  <printOptions gridLines="1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opLeftCell="A19" zoomScaleNormal="10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/>
      <c r="C3" s="28"/>
      <c r="D3" s="28"/>
      <c r="E3" s="28"/>
      <c r="F3" s="28"/>
      <c r="G3" s="28"/>
      <c r="H3" s="28"/>
      <c r="I3" s="28"/>
      <c r="J3" s="49"/>
    </row>
    <row r="4" spans="2:10" ht="15.75" x14ac:dyDescent="0.25">
      <c r="B4" s="48"/>
      <c r="C4" s="28"/>
      <c r="D4" s="28"/>
      <c r="E4" s="50" t="s">
        <v>17</v>
      </c>
      <c r="F4" s="28"/>
      <c r="G4" s="28"/>
      <c r="H4" s="28"/>
      <c r="I4" s="28"/>
      <c r="J4" s="49"/>
    </row>
    <row r="5" spans="2:10" ht="15.75" x14ac:dyDescent="0.25">
      <c r="B5" s="48"/>
      <c r="C5" s="28"/>
      <c r="D5" s="28"/>
      <c r="E5" s="50" t="s">
        <v>42</v>
      </c>
      <c r="F5" s="28"/>
      <c r="G5" s="28"/>
      <c r="H5" s="28"/>
      <c r="I5" s="28"/>
      <c r="J5" s="49"/>
    </row>
    <row r="6" spans="2:10" ht="15.75" x14ac:dyDescent="0.25">
      <c r="B6" s="48"/>
      <c r="C6" s="28"/>
      <c r="D6" s="28"/>
      <c r="E6" s="50" t="s">
        <v>51</v>
      </c>
      <c r="F6" s="28"/>
      <c r="G6" s="28"/>
      <c r="H6" s="28"/>
      <c r="I6" s="28"/>
      <c r="J6" s="49"/>
    </row>
    <row r="7" spans="2:10" x14ac:dyDescent="0.2">
      <c r="B7" s="51"/>
      <c r="C7" s="28"/>
      <c r="D7" s="28"/>
      <c r="E7" s="28"/>
      <c r="F7" s="28"/>
      <c r="G7" s="28"/>
      <c r="H7" s="28"/>
      <c r="I7" s="28"/>
      <c r="J7" s="49"/>
    </row>
    <row r="8" spans="2:10" x14ac:dyDescent="0.2">
      <c r="B8" s="51"/>
      <c r="C8" s="28"/>
      <c r="D8" s="28"/>
      <c r="E8" s="28"/>
      <c r="F8" s="28"/>
      <c r="G8" s="28"/>
      <c r="H8" s="28"/>
      <c r="I8" s="28"/>
      <c r="J8" s="49"/>
    </row>
    <row r="9" spans="2:10" x14ac:dyDescent="0.2">
      <c r="B9" s="51"/>
      <c r="C9" s="28"/>
      <c r="D9" s="28"/>
      <c r="E9" s="28"/>
      <c r="F9" s="28"/>
      <c r="G9" s="28"/>
      <c r="H9" s="28"/>
      <c r="I9" s="28"/>
      <c r="J9" s="49"/>
    </row>
    <row r="10" spans="2:10" x14ac:dyDescent="0.2">
      <c r="B10" s="51"/>
      <c r="C10" s="28"/>
      <c r="D10" s="28"/>
      <c r="E10" s="28"/>
      <c r="F10" s="28"/>
      <c r="G10" s="28"/>
      <c r="H10" s="28"/>
      <c r="I10" s="28"/>
      <c r="J10" s="49"/>
    </row>
    <row r="11" spans="2:10" x14ac:dyDescent="0.2">
      <c r="B11" s="51"/>
      <c r="C11" s="28"/>
      <c r="D11" s="28"/>
      <c r="E11" s="28"/>
      <c r="F11" s="28"/>
      <c r="G11" s="28"/>
      <c r="H11" s="28"/>
      <c r="I11" s="28"/>
      <c r="J11" s="49"/>
    </row>
    <row r="12" spans="2:10" x14ac:dyDescent="0.2">
      <c r="B12" s="51"/>
      <c r="C12" s="28"/>
      <c r="D12" s="28"/>
      <c r="E12" s="28"/>
      <c r="F12" s="28"/>
      <c r="G12" s="28"/>
      <c r="H12" s="28"/>
      <c r="I12" s="28"/>
      <c r="J12" s="49"/>
    </row>
    <row r="13" spans="2:10" x14ac:dyDescent="0.2">
      <c r="B13" s="51"/>
      <c r="C13" s="28"/>
      <c r="D13" s="28"/>
      <c r="E13" s="28"/>
      <c r="F13" s="28"/>
      <c r="G13" s="28"/>
      <c r="H13" s="28"/>
      <c r="I13" s="28"/>
      <c r="J13" s="49"/>
    </row>
    <row r="14" spans="2:10" ht="16.5" thickBot="1" x14ac:dyDescent="0.3">
      <c r="B14" s="66" t="s">
        <v>44</v>
      </c>
      <c r="C14" s="28"/>
      <c r="D14" s="28"/>
      <c r="E14" s="28"/>
      <c r="F14" s="28"/>
      <c r="G14" s="28"/>
      <c r="H14" s="28"/>
      <c r="I14" s="28"/>
      <c r="J14" s="49"/>
    </row>
    <row r="15" spans="2:10" ht="13.5" thickTop="1" x14ac:dyDescent="0.2">
      <c r="B15" s="52" t="s">
        <v>15</v>
      </c>
      <c r="C15" s="10"/>
      <c r="D15" s="10"/>
      <c r="E15" s="10"/>
      <c r="F15" s="10"/>
      <c r="G15" s="10"/>
      <c r="H15" s="10"/>
      <c r="I15" s="10"/>
      <c r="J15" s="53"/>
    </row>
    <row r="16" spans="2:10" ht="25.5" x14ac:dyDescent="0.2">
      <c r="B16" s="54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5"/>
    </row>
    <row r="17" spans="2:10" x14ac:dyDescent="0.2">
      <c r="B17" s="54"/>
      <c r="C17" s="5" t="s">
        <v>4</v>
      </c>
      <c r="D17" s="21">
        <f>1/12</f>
        <v>8.3333333333333329E-2</v>
      </c>
      <c r="E17" s="22">
        <f>+Tabellen!D20</f>
        <v>1217.7</v>
      </c>
      <c r="F17" s="72">
        <f>+Tabellen!D17</f>
        <v>41.22</v>
      </c>
      <c r="G17" s="22">
        <f>+Tabellen!D21</f>
        <v>39.43</v>
      </c>
      <c r="H17" s="22">
        <f>D17*(E17+(F17*G17))</f>
        <v>236.91705000000002</v>
      </c>
      <c r="I17" s="63">
        <v>1</v>
      </c>
      <c r="J17" s="55"/>
    </row>
    <row r="18" spans="2:10" x14ac:dyDescent="0.2">
      <c r="B18" s="54"/>
      <c r="C18" s="3" t="s">
        <v>5</v>
      </c>
      <c r="D18" s="21">
        <f>1/12</f>
        <v>8.3333333333333329E-2</v>
      </c>
      <c r="E18" s="22">
        <f>+Tabellen!D22</f>
        <v>1740.34</v>
      </c>
      <c r="F18" s="72">
        <f>+Tabellen!D17</f>
        <v>41.22</v>
      </c>
      <c r="G18" s="22">
        <f>+Tabellen!D23</f>
        <v>56.35</v>
      </c>
      <c r="H18" s="22">
        <f>D18*(E18+(F18*G18))</f>
        <v>338.59058333333326</v>
      </c>
      <c r="I18" s="63">
        <v>1</v>
      </c>
      <c r="J18" s="55"/>
    </row>
    <row r="19" spans="2:10" x14ac:dyDescent="0.2">
      <c r="B19" s="54"/>
      <c r="C19" s="3"/>
      <c r="D19" s="3"/>
      <c r="E19" s="3"/>
      <c r="F19" s="3"/>
      <c r="G19" s="3"/>
      <c r="H19" s="3"/>
      <c r="I19" s="3"/>
      <c r="J19" s="55"/>
    </row>
    <row r="20" spans="2:10" x14ac:dyDescent="0.2">
      <c r="B20" s="54"/>
      <c r="C20" s="6" t="s">
        <v>10</v>
      </c>
      <c r="D20" s="3"/>
      <c r="E20" s="3"/>
      <c r="F20" s="6">
        <f>+Tabellen!D4</f>
        <v>2011</v>
      </c>
      <c r="G20" s="6"/>
      <c r="H20" s="6" t="e">
        <f>+Tabellen!#REF!</f>
        <v>#REF!</v>
      </c>
      <c r="I20" s="3"/>
      <c r="J20" s="55"/>
    </row>
    <row r="21" spans="2:10" x14ac:dyDescent="0.2">
      <c r="B21" s="54"/>
      <c r="C21" s="3" t="s">
        <v>6</v>
      </c>
      <c r="D21" s="21">
        <f>1/12</f>
        <v>8.3333333333333329E-2</v>
      </c>
      <c r="E21" s="22">
        <f>+Tabellen!D31</f>
        <v>805</v>
      </c>
      <c r="F21" s="76">
        <f>(D21*E21)</f>
        <v>67.083333333333329</v>
      </c>
      <c r="G21" s="22" t="e">
        <f>+Tabellen!#REF!</f>
        <v>#REF!</v>
      </c>
      <c r="H21" s="22" t="e">
        <f>(D21*G21)</f>
        <v>#REF!</v>
      </c>
      <c r="I21" s="3"/>
      <c r="J21" s="55"/>
    </row>
    <row r="22" spans="2:10" x14ac:dyDescent="0.2">
      <c r="B22" s="54"/>
      <c r="C22" s="3" t="s">
        <v>7</v>
      </c>
      <c r="D22" s="21">
        <f>1/12</f>
        <v>8.3333333333333329E-2</v>
      </c>
      <c r="E22" s="22">
        <f>+Tabellen!D32</f>
        <v>213.42</v>
      </c>
      <c r="F22" s="76">
        <f>(D22*E22)</f>
        <v>17.784999999999997</v>
      </c>
      <c r="G22" s="22" t="e">
        <f>+Tabellen!#REF!</f>
        <v>#REF!</v>
      </c>
      <c r="H22" s="22" t="e">
        <f>(D22*G22)</f>
        <v>#REF!</v>
      </c>
      <c r="I22" s="3"/>
      <c r="J22" s="55"/>
    </row>
    <row r="23" spans="2:10" x14ac:dyDescent="0.2">
      <c r="B23" s="54"/>
      <c r="C23" s="3"/>
      <c r="D23" s="3"/>
      <c r="E23" s="3"/>
      <c r="F23" s="3"/>
      <c r="G23" s="3"/>
      <c r="H23" s="3"/>
      <c r="I23" s="3"/>
      <c r="J23" s="55"/>
    </row>
    <row r="24" spans="2:10" x14ac:dyDescent="0.2">
      <c r="B24" s="54"/>
      <c r="C24" s="6" t="s">
        <v>52</v>
      </c>
      <c r="D24" s="3"/>
      <c r="E24" s="3"/>
      <c r="F24" s="3"/>
      <c r="G24" s="3"/>
      <c r="H24" s="3"/>
      <c r="I24" s="3"/>
      <c r="J24" s="55"/>
    </row>
    <row r="25" spans="2:10" x14ac:dyDescent="0.2">
      <c r="B25" s="54"/>
      <c r="C25" s="3">
        <f>+Tabellen!D4</f>
        <v>2011</v>
      </c>
      <c r="D25" s="22">
        <f>+H17*I17+H18*I18+F21*I17+F22*I18</f>
        <v>660.37596666666661</v>
      </c>
      <c r="E25" s="3" t="s">
        <v>11</v>
      </c>
      <c r="F25" s="22">
        <f>+D25*5</f>
        <v>3301.879833333333</v>
      </c>
      <c r="G25" s="3"/>
      <c r="H25" s="3"/>
      <c r="I25" s="3"/>
      <c r="J25" s="55"/>
    </row>
    <row r="26" spans="2:10" ht="15" x14ac:dyDescent="0.35">
      <c r="B26" s="54"/>
      <c r="C26" s="3" t="e">
        <f>+Tabellen!#REF!</f>
        <v>#REF!</v>
      </c>
      <c r="D26" s="22" t="e">
        <f>+H17*I17+H18*I18+H21*I17+H22*I18</f>
        <v>#REF!</v>
      </c>
      <c r="E26" s="3" t="s">
        <v>12</v>
      </c>
      <c r="F26" s="23" t="e">
        <f>+D26*7</f>
        <v>#REF!</v>
      </c>
      <c r="G26" s="3"/>
      <c r="H26" s="3"/>
      <c r="I26" s="3"/>
      <c r="J26" s="55"/>
    </row>
    <row r="27" spans="2:10" x14ac:dyDescent="0.2">
      <c r="B27" s="54"/>
      <c r="C27" s="3"/>
      <c r="D27" s="3"/>
      <c r="E27" s="3" t="s">
        <v>14</v>
      </c>
      <c r="F27" s="22" t="e">
        <f>SUM(F25:F26)</f>
        <v>#REF!</v>
      </c>
      <c r="G27" s="3"/>
      <c r="H27" s="3"/>
      <c r="I27" s="3"/>
      <c r="J27" s="55"/>
    </row>
    <row r="28" spans="2:10" ht="13.5" thickBot="1" x14ac:dyDescent="0.25">
      <c r="B28" s="56"/>
      <c r="C28" s="27"/>
      <c r="D28" s="27"/>
      <c r="E28" s="27"/>
      <c r="F28" s="27"/>
      <c r="G28" s="27"/>
      <c r="H28" s="27"/>
      <c r="I28" s="27"/>
      <c r="J28" s="57"/>
    </row>
    <row r="29" spans="2:10" ht="13.5" thickTop="1" x14ac:dyDescent="0.2">
      <c r="B29" s="48"/>
      <c r="C29" s="28"/>
      <c r="D29" s="28"/>
      <c r="E29" s="28"/>
      <c r="F29" s="28"/>
      <c r="G29" s="28"/>
      <c r="H29" s="28"/>
      <c r="I29" s="28"/>
      <c r="J29" s="49"/>
    </row>
    <row r="30" spans="2:10" x14ac:dyDescent="0.2">
      <c r="B30" s="48"/>
      <c r="C30" s="28"/>
      <c r="D30" s="28"/>
      <c r="E30" s="28"/>
      <c r="F30" s="28"/>
      <c r="G30" s="28"/>
      <c r="H30" s="28"/>
      <c r="I30" s="28"/>
      <c r="J30" s="49"/>
    </row>
    <row r="31" spans="2:10" ht="16.5" thickBot="1" x14ac:dyDescent="0.3">
      <c r="B31" s="66" t="s">
        <v>43</v>
      </c>
      <c r="C31" s="28"/>
      <c r="D31" s="28"/>
      <c r="E31" s="28"/>
      <c r="F31" s="28"/>
      <c r="G31" s="28"/>
      <c r="H31" s="28"/>
      <c r="I31" s="28"/>
      <c r="J31" s="49"/>
    </row>
    <row r="32" spans="2:10" ht="14.25" thickTop="1" thickBot="1" x14ac:dyDescent="0.25">
      <c r="B32" s="58" t="s">
        <v>16</v>
      </c>
      <c r="C32" s="10" t="s">
        <v>53</v>
      </c>
      <c r="D32" s="10"/>
      <c r="E32" s="10"/>
      <c r="F32" s="10"/>
      <c r="G32" s="10"/>
      <c r="H32" s="10"/>
      <c r="I32" s="10"/>
      <c r="J32" s="53"/>
    </row>
    <row r="33" spans="2:10" ht="26.25" thickTop="1" x14ac:dyDescent="0.2">
      <c r="B33" s="54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5"/>
    </row>
    <row r="34" spans="2:10" x14ac:dyDescent="0.2">
      <c r="B34" s="54"/>
      <c r="C34" s="12" t="s">
        <v>5</v>
      </c>
      <c r="D34" s="21">
        <f>1/12</f>
        <v>8.3333333333333329E-2</v>
      </c>
      <c r="E34" s="22">
        <f>+Tabellen!D27</f>
        <v>4063.14</v>
      </c>
      <c r="F34" s="22">
        <f>(D34*E34)</f>
        <v>338.59499999999997</v>
      </c>
      <c r="G34" s="63">
        <v>1</v>
      </c>
      <c r="H34" s="13"/>
      <c r="I34" s="14"/>
      <c r="J34" s="55"/>
    </row>
    <row r="35" spans="2:10" x14ac:dyDescent="0.2">
      <c r="B35" s="54"/>
      <c r="C35" s="12"/>
      <c r="D35" s="3"/>
      <c r="E35" s="3"/>
      <c r="F35" s="3"/>
      <c r="G35" s="3"/>
      <c r="H35" s="3"/>
      <c r="I35" s="15"/>
      <c r="J35" s="55"/>
    </row>
    <row r="36" spans="2:10" x14ac:dyDescent="0.2">
      <c r="B36" s="54"/>
      <c r="C36" s="16" t="s">
        <v>10</v>
      </c>
      <c r="D36" s="3"/>
      <c r="E36" s="3"/>
      <c r="F36" s="6">
        <f>+F20</f>
        <v>2011</v>
      </c>
      <c r="G36" s="6"/>
      <c r="H36" s="6" t="e">
        <f>+H20</f>
        <v>#REF!</v>
      </c>
      <c r="I36" s="15"/>
      <c r="J36" s="55"/>
    </row>
    <row r="37" spans="2:10" x14ac:dyDescent="0.2">
      <c r="B37" s="54"/>
      <c r="C37" s="12" t="s">
        <v>7</v>
      </c>
      <c r="D37" s="21">
        <f>1/12</f>
        <v>8.3333333333333329E-2</v>
      </c>
      <c r="E37" s="22">
        <f>+E22</f>
        <v>213.42</v>
      </c>
      <c r="F37" s="76">
        <f>(D37*E37)</f>
        <v>17.784999999999997</v>
      </c>
      <c r="G37" s="22" t="e">
        <f>+G22</f>
        <v>#REF!</v>
      </c>
      <c r="H37" s="22" t="e">
        <f>(D37*G37)</f>
        <v>#REF!</v>
      </c>
      <c r="I37" s="15"/>
      <c r="J37" s="55"/>
    </row>
    <row r="38" spans="2:10" x14ac:dyDescent="0.2">
      <c r="B38" s="54"/>
      <c r="C38" s="12"/>
      <c r="D38" s="3"/>
      <c r="E38" s="3"/>
      <c r="F38" s="3"/>
      <c r="G38" s="3"/>
      <c r="H38" s="3"/>
      <c r="I38" s="15"/>
      <c r="J38" s="55"/>
    </row>
    <row r="39" spans="2:10" x14ac:dyDescent="0.2">
      <c r="B39" s="54"/>
      <c r="C39" s="16" t="s">
        <v>52</v>
      </c>
      <c r="D39" s="3"/>
      <c r="E39" s="3"/>
      <c r="F39" s="3"/>
      <c r="G39" s="3"/>
      <c r="H39" s="3"/>
      <c r="I39" s="15"/>
      <c r="J39" s="55"/>
    </row>
    <row r="40" spans="2:10" x14ac:dyDescent="0.2">
      <c r="B40" s="54"/>
      <c r="C40" s="12">
        <f>+C25</f>
        <v>2011</v>
      </c>
      <c r="D40" s="22">
        <f>F34*G34+F37*G34</f>
        <v>356.38</v>
      </c>
      <c r="E40" s="3" t="s">
        <v>11</v>
      </c>
      <c r="F40" s="22">
        <f>+D40*5</f>
        <v>1781.9</v>
      </c>
      <c r="G40" s="3"/>
      <c r="H40" s="3"/>
      <c r="I40" s="15"/>
      <c r="J40" s="55"/>
    </row>
    <row r="41" spans="2:10" ht="15" x14ac:dyDescent="0.35">
      <c r="B41" s="54"/>
      <c r="C41" s="12" t="e">
        <f>+C26</f>
        <v>#REF!</v>
      </c>
      <c r="D41" s="22" t="e">
        <f>F34*G34+H37*G34</f>
        <v>#REF!</v>
      </c>
      <c r="E41" s="3" t="s">
        <v>12</v>
      </c>
      <c r="F41" s="23" t="e">
        <f>+D41*7</f>
        <v>#REF!</v>
      </c>
      <c r="G41" s="3"/>
      <c r="H41" s="3"/>
      <c r="I41" s="15"/>
      <c r="J41" s="55"/>
    </row>
    <row r="42" spans="2:10" ht="13.5" thickBot="1" x14ac:dyDescent="0.25">
      <c r="B42" s="54"/>
      <c r="C42" s="17"/>
      <c r="D42" s="18"/>
      <c r="E42" s="18" t="s">
        <v>14</v>
      </c>
      <c r="F42" s="24" t="e">
        <f>SUM(F40:F41)</f>
        <v>#REF!</v>
      </c>
      <c r="G42" s="18"/>
      <c r="H42" s="18"/>
      <c r="I42" s="19"/>
      <c r="J42" s="55"/>
    </row>
    <row r="43" spans="2:10" ht="13.5" thickTop="1" x14ac:dyDescent="0.2">
      <c r="B43" s="54"/>
      <c r="C43" s="13"/>
      <c r="D43" s="13"/>
      <c r="E43" s="13"/>
      <c r="F43" s="13"/>
      <c r="G43" s="13"/>
      <c r="H43" s="13"/>
      <c r="I43" s="13"/>
      <c r="J43" s="55"/>
    </row>
    <row r="44" spans="2:10" x14ac:dyDescent="0.2">
      <c r="B44" s="60"/>
      <c r="C44" s="61"/>
      <c r="D44" s="61"/>
      <c r="E44" s="61"/>
      <c r="F44" s="61"/>
      <c r="G44" s="61"/>
      <c r="H44" s="61"/>
      <c r="I44" s="61"/>
      <c r="J44" s="62"/>
    </row>
    <row r="45" spans="2:10" ht="13.5" thickBot="1" x14ac:dyDescent="0.25">
      <c r="B45" s="59" t="s">
        <v>16</v>
      </c>
      <c r="C45" s="13" t="s">
        <v>54</v>
      </c>
      <c r="D45" s="13"/>
      <c r="E45" s="13"/>
      <c r="F45" s="13"/>
      <c r="G45" s="13"/>
      <c r="H45" s="13"/>
      <c r="I45" s="13"/>
      <c r="J45" s="55"/>
    </row>
    <row r="46" spans="2:10" ht="26.25" thickTop="1" x14ac:dyDescent="0.2">
      <c r="B46" s="54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5"/>
    </row>
    <row r="47" spans="2:10" x14ac:dyDescent="0.2">
      <c r="B47" s="54"/>
      <c r="C47" s="20" t="s">
        <v>4</v>
      </c>
      <c r="D47" s="21">
        <f>1/12</f>
        <v>8.3333333333333329E-2</v>
      </c>
      <c r="E47" s="22">
        <f>+Tabellen!D26</f>
        <v>2842.94</v>
      </c>
      <c r="F47" s="22">
        <f>(D47*E47)</f>
        <v>236.91166666666666</v>
      </c>
      <c r="G47" s="63">
        <v>1</v>
      </c>
      <c r="H47" s="13"/>
      <c r="I47" s="14"/>
      <c r="J47" s="55"/>
    </row>
    <row r="48" spans="2:10" x14ac:dyDescent="0.2">
      <c r="B48" s="54"/>
      <c r="C48" s="12" t="s">
        <v>5</v>
      </c>
      <c r="D48" s="21">
        <f>1/12</f>
        <v>8.3333333333333329E-2</v>
      </c>
      <c r="E48" s="22">
        <f>+Tabellen!D27</f>
        <v>4063.14</v>
      </c>
      <c r="F48" s="22">
        <f>(D48*E48)</f>
        <v>338.59499999999997</v>
      </c>
      <c r="G48" s="3">
        <f>+G47</f>
        <v>1</v>
      </c>
      <c r="H48" s="13"/>
      <c r="I48" s="14"/>
      <c r="J48" s="55"/>
    </row>
    <row r="49" spans="2:10" x14ac:dyDescent="0.2">
      <c r="B49" s="54"/>
      <c r="C49" s="12"/>
      <c r="D49" s="3"/>
      <c r="E49" s="3"/>
      <c r="F49" s="3"/>
      <c r="G49" s="3"/>
      <c r="H49" s="3"/>
      <c r="I49" s="15"/>
      <c r="J49" s="55"/>
    </row>
    <row r="50" spans="2:10" x14ac:dyDescent="0.2">
      <c r="B50" s="54"/>
      <c r="C50" s="16" t="s">
        <v>10</v>
      </c>
      <c r="D50" s="3"/>
      <c r="E50" s="3"/>
      <c r="F50" s="6">
        <f>+F20</f>
        <v>2011</v>
      </c>
      <c r="G50" s="6"/>
      <c r="H50" s="6" t="e">
        <f>+H20</f>
        <v>#REF!</v>
      </c>
      <c r="I50" s="15"/>
      <c r="J50" s="55"/>
    </row>
    <row r="51" spans="2:10" x14ac:dyDescent="0.2">
      <c r="B51" s="54"/>
      <c r="C51" s="12" t="s">
        <v>6</v>
      </c>
      <c r="D51" s="21">
        <f>1/12</f>
        <v>8.3333333333333329E-2</v>
      </c>
      <c r="E51" s="22">
        <f>+E21</f>
        <v>805</v>
      </c>
      <c r="F51" s="76">
        <f>(D51*E51)</f>
        <v>67.083333333333329</v>
      </c>
      <c r="G51" s="22" t="e">
        <f>+G21</f>
        <v>#REF!</v>
      </c>
      <c r="H51" s="22" t="e">
        <f>(D51*G51)</f>
        <v>#REF!</v>
      </c>
      <c r="I51" s="15"/>
      <c r="J51" s="55"/>
    </row>
    <row r="52" spans="2:10" x14ac:dyDescent="0.2">
      <c r="B52" s="54"/>
      <c r="C52" s="12" t="s">
        <v>7</v>
      </c>
      <c r="D52" s="21">
        <f>1/12</f>
        <v>8.3333333333333329E-2</v>
      </c>
      <c r="E52" s="22">
        <f>+E22</f>
        <v>213.42</v>
      </c>
      <c r="F52" s="76">
        <f>(D52*E52)</f>
        <v>17.784999999999997</v>
      </c>
      <c r="G52" s="22" t="e">
        <f>+G22</f>
        <v>#REF!</v>
      </c>
      <c r="H52" s="22" t="e">
        <f>(D52*G52)</f>
        <v>#REF!</v>
      </c>
      <c r="I52" s="15"/>
      <c r="J52" s="55"/>
    </row>
    <row r="53" spans="2:10" x14ac:dyDescent="0.2">
      <c r="B53" s="54"/>
      <c r="C53" s="12"/>
      <c r="D53" s="3"/>
      <c r="E53" s="3"/>
      <c r="F53" s="3"/>
      <c r="G53" s="3"/>
      <c r="H53" s="3"/>
      <c r="I53" s="15"/>
      <c r="J53" s="55"/>
    </row>
    <row r="54" spans="2:10" x14ac:dyDescent="0.2">
      <c r="B54" s="54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5"/>
    </row>
    <row r="55" spans="2:10" x14ac:dyDescent="0.2">
      <c r="B55" s="54"/>
      <c r="C55" s="75">
        <f>+C40</f>
        <v>2011</v>
      </c>
      <c r="D55" s="22">
        <f>+F47*G47+F48*G48+F51*G47+F52*G48</f>
        <v>660.375</v>
      </c>
      <c r="E55" s="3" t="s">
        <v>11</v>
      </c>
      <c r="F55" s="22">
        <f>+D55*5</f>
        <v>3301.875</v>
      </c>
      <c r="G55" s="3"/>
      <c r="H55" s="3"/>
      <c r="I55" s="15"/>
      <c r="J55" s="55"/>
    </row>
    <row r="56" spans="2:10" ht="15" x14ac:dyDescent="0.35">
      <c r="B56" s="54"/>
      <c r="C56" s="75" t="e">
        <f>+C41</f>
        <v>#REF!</v>
      </c>
      <c r="D56" s="22" t="e">
        <f>+F47*G47+F48*G48+H51*G47+H52*G48</f>
        <v>#REF!</v>
      </c>
      <c r="E56" s="3" t="s">
        <v>12</v>
      </c>
      <c r="F56" s="23" t="e">
        <f>+D56*7</f>
        <v>#REF!</v>
      </c>
      <c r="G56" s="3"/>
      <c r="H56" s="3"/>
      <c r="I56" s="15"/>
      <c r="J56" s="55"/>
    </row>
    <row r="57" spans="2:10" ht="13.5" thickBot="1" x14ac:dyDescent="0.25">
      <c r="B57" s="54"/>
      <c r="C57" s="17"/>
      <c r="D57" s="18"/>
      <c r="E57" s="18" t="s">
        <v>14</v>
      </c>
      <c r="F57" s="24" t="e">
        <f>SUM(F55:F56)</f>
        <v>#REF!</v>
      </c>
      <c r="G57" s="18"/>
      <c r="H57" s="18"/>
      <c r="I57" s="19"/>
      <c r="J57" s="55"/>
    </row>
    <row r="58" spans="2:10" ht="13.5" thickTop="1" x14ac:dyDescent="0.2">
      <c r="B58" s="54"/>
      <c r="C58" s="13"/>
      <c r="D58" s="13"/>
      <c r="E58" s="13"/>
      <c r="F58" s="13"/>
      <c r="G58" s="13"/>
      <c r="H58" s="13"/>
      <c r="I58" s="13"/>
      <c r="J58" s="55"/>
    </row>
    <row r="59" spans="2:10" x14ac:dyDescent="0.2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">
      <c r="B60" s="67"/>
      <c r="C60" s="68"/>
      <c r="D60" s="68"/>
      <c r="E60" s="68"/>
      <c r="F60" s="68"/>
      <c r="G60" s="68"/>
      <c r="H60" s="68"/>
      <c r="I60" s="68"/>
      <c r="J60" s="69"/>
    </row>
    <row r="61" spans="2:10" ht="13.5" thickBot="1" x14ac:dyDescent="0.25">
      <c r="B61" s="54" t="s">
        <v>45</v>
      </c>
      <c r="C61" s="13"/>
      <c r="D61" s="13"/>
      <c r="E61" s="13"/>
      <c r="F61" s="13"/>
      <c r="G61" s="13"/>
      <c r="H61" s="13"/>
      <c r="I61" s="13"/>
      <c r="J61" s="55"/>
    </row>
    <row r="62" spans="2:10" ht="13.5" thickTop="1" x14ac:dyDescent="0.2">
      <c r="B62" s="54"/>
      <c r="C62" s="16" t="s">
        <v>52</v>
      </c>
      <c r="D62" s="8"/>
      <c r="E62" s="8"/>
      <c r="F62" s="8"/>
      <c r="G62" s="8"/>
      <c r="H62" s="8"/>
      <c r="I62" s="71"/>
      <c r="J62" s="55"/>
    </row>
    <row r="63" spans="2:10" x14ac:dyDescent="0.2">
      <c r="B63" s="54"/>
      <c r="C63" s="12">
        <f>+C55</f>
        <v>2011</v>
      </c>
      <c r="D63" s="22">
        <f>+D40+D55</f>
        <v>1016.755</v>
      </c>
      <c r="E63" s="3" t="s">
        <v>11</v>
      </c>
      <c r="F63" s="22">
        <f>+D63*5</f>
        <v>5083.7749999999996</v>
      </c>
      <c r="G63" s="3"/>
      <c r="H63" s="3"/>
      <c r="I63" s="15"/>
      <c r="J63" s="55"/>
    </row>
    <row r="64" spans="2:10" ht="15" x14ac:dyDescent="0.35">
      <c r="B64" s="54"/>
      <c r="C64" s="12" t="e">
        <f>+C56</f>
        <v>#REF!</v>
      </c>
      <c r="D64" s="22" t="e">
        <f>+D41+D56</f>
        <v>#REF!</v>
      </c>
      <c r="E64" s="3" t="s">
        <v>12</v>
      </c>
      <c r="F64" s="23" t="e">
        <f>+D64*7</f>
        <v>#REF!</v>
      </c>
      <c r="G64" s="3"/>
      <c r="H64" s="3"/>
      <c r="I64" s="15"/>
      <c r="J64" s="55"/>
    </row>
    <row r="65" spans="2:10" ht="13.5" thickBot="1" x14ac:dyDescent="0.25">
      <c r="B65" s="54"/>
      <c r="C65" s="17"/>
      <c r="D65" s="18"/>
      <c r="E65" s="18" t="s">
        <v>14</v>
      </c>
      <c r="F65" s="24" t="e">
        <f>SUM(F63:F64)</f>
        <v>#REF!</v>
      </c>
      <c r="G65" s="18"/>
      <c r="H65" s="18"/>
      <c r="I65" s="19"/>
      <c r="J65" s="55"/>
    </row>
    <row r="66" spans="2:10" ht="14.25" thickTop="1" thickBot="1" x14ac:dyDescent="0.25">
      <c r="B66" s="56"/>
      <c r="C66" s="27"/>
      <c r="D66" s="27"/>
      <c r="E66" s="27"/>
      <c r="F66" s="27"/>
      <c r="G66" s="27"/>
      <c r="H66" s="27"/>
      <c r="I66" s="27"/>
      <c r="J66" s="57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570312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56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+Tabellen!E20</f>
        <v>1209.5899999999999</v>
      </c>
      <c r="F17" s="132">
        <f>+Tabellen!E17</f>
        <v>41.5</v>
      </c>
      <c r="G17" s="85">
        <f>+Tabellen!E21</f>
        <v>39.17</v>
      </c>
      <c r="H17" s="111">
        <f>D17*(E17+(F17*G17))</f>
        <v>236.26208333333332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+Tabellen!E22</f>
        <v>1728.75</v>
      </c>
      <c r="F18" s="132">
        <f>+Tabellen!E17</f>
        <v>41.5</v>
      </c>
      <c r="G18" s="85">
        <f>+Tabellen!E23</f>
        <v>55.98</v>
      </c>
      <c r="H18" s="111">
        <f>D18*(E18+(F18*G18))</f>
        <v>337.65999999999997</v>
      </c>
      <c r="I18" s="63">
        <v>2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 t="e">
        <f>+Tabellen!#REF!</f>
        <v>#REF!</v>
      </c>
      <c r="G20" s="86"/>
      <c r="H20" s="86">
        <f>+Tabellen!E4</f>
        <v>2013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 t="e">
        <f>+Tabellen!#REF!</f>
        <v>#REF!</v>
      </c>
      <c r="F21" s="133" t="e">
        <f>+(D21*E21)</f>
        <v>#REF!</v>
      </c>
      <c r="G21" s="85">
        <f>+Tabellen!E31</f>
        <v>779</v>
      </c>
      <c r="H21" s="111">
        <f>(D21*G21)</f>
        <v>64.916666666666657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 t="e">
        <f>+Tabellen!#REF!</f>
        <v>#REF!</v>
      </c>
      <c r="F22" s="133" t="e">
        <f>(D22*E22)</f>
        <v>#REF!</v>
      </c>
      <c r="G22" s="85">
        <f>+Tabellen!E32</f>
        <v>221.59</v>
      </c>
      <c r="H22" s="111">
        <f>(D22*G22)</f>
        <v>18.465833333333332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57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 t="e">
        <f>+Tabellen!#REF!</f>
        <v>#REF!</v>
      </c>
      <c r="D25" s="85" t="e">
        <f>+H17*I17+H18*I18+F21*I17+F22*I18</f>
        <v>#REF!</v>
      </c>
      <c r="E25" s="81" t="s">
        <v>11</v>
      </c>
      <c r="F25" s="111" t="e">
        <f>+D25*5</f>
        <v>#REF!</v>
      </c>
      <c r="G25" s="81"/>
      <c r="H25" s="81"/>
      <c r="I25" s="81"/>
      <c r="J25" s="83"/>
    </row>
    <row r="26" spans="2:10" ht="15" x14ac:dyDescent="0.35">
      <c r="B26" s="79"/>
      <c r="C26" s="81">
        <f>+Tabellen!E4</f>
        <v>2013</v>
      </c>
      <c r="D26" s="85">
        <f>+H17*I17+H18*I18+H21*I17+H22*I18</f>
        <v>1013.4304166666665</v>
      </c>
      <c r="E26" s="81" t="s">
        <v>12</v>
      </c>
      <c r="F26" s="134">
        <f>+D26*7</f>
        <v>7094.0129166666657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 t="e">
        <f>SUM(F25:F26)</f>
        <v>#REF!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58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+Tabellen!E27</f>
        <v>4051.77</v>
      </c>
      <c r="F34" s="111">
        <f>(D34*E34)</f>
        <v>337.64749999999998</v>
      </c>
      <c r="G34" s="63">
        <v>10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 t="e">
        <f>+F20</f>
        <v>#REF!</v>
      </c>
      <c r="G36" s="86"/>
      <c r="H36" s="86">
        <f>+H20</f>
        <v>2013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 t="e">
        <f>+E22</f>
        <v>#REF!</v>
      </c>
      <c r="F37" s="133" t="e">
        <f>(D37*E37)</f>
        <v>#REF!</v>
      </c>
      <c r="G37" s="85">
        <f>+G22</f>
        <v>221.59</v>
      </c>
      <c r="H37" s="111">
        <f>(D37*G37)</f>
        <v>18.465833333333332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57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 t="e">
        <f>+C25</f>
        <v>#REF!</v>
      </c>
      <c r="D40" s="85" t="e">
        <f>F34*G34+F37*G34</f>
        <v>#REF!</v>
      </c>
      <c r="E40" s="81" t="s">
        <v>11</v>
      </c>
      <c r="F40" s="111" t="e">
        <f>+D40*5</f>
        <v>#REF!</v>
      </c>
      <c r="G40" s="81"/>
      <c r="H40" s="81"/>
      <c r="I40" s="102"/>
      <c r="J40" s="83"/>
    </row>
    <row r="41" spans="2:10" ht="15" x14ac:dyDescent="0.35">
      <c r="B41" s="79"/>
      <c r="C41" s="100">
        <f>+C26</f>
        <v>2013</v>
      </c>
      <c r="D41" s="85">
        <f>F34*G34+H37*G34</f>
        <v>3561.1333333333332</v>
      </c>
      <c r="E41" s="81" t="s">
        <v>12</v>
      </c>
      <c r="F41" s="134">
        <f>+D41*7</f>
        <v>24927.933333333334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 t="e">
        <f>SUM(F40:F41)</f>
        <v>#REF!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59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+Tabellen!E26</f>
        <v>2834.98</v>
      </c>
      <c r="F47" s="111">
        <f>(D47*E47)</f>
        <v>236.24833333333333</v>
      </c>
      <c r="G47" s="63">
        <v>3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+Tabellen!E27</f>
        <v>4051.77</v>
      </c>
      <c r="F48" s="111">
        <f>(D48*E48)</f>
        <v>337.64749999999998</v>
      </c>
      <c r="G48" s="81">
        <f>+G47</f>
        <v>3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 t="e">
        <f>+F20</f>
        <v>#REF!</v>
      </c>
      <c r="G50" s="86"/>
      <c r="H50" s="86">
        <f>+H20</f>
        <v>2013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 t="e">
        <f>+E21</f>
        <v>#REF!</v>
      </c>
      <c r="F51" s="133" t="e">
        <f>(D51*E51)</f>
        <v>#REF!</v>
      </c>
      <c r="G51" s="85">
        <f>+G21</f>
        <v>779</v>
      </c>
      <c r="H51" s="111">
        <f>(D51*G51)</f>
        <v>64.916666666666657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 t="e">
        <f>+E22</f>
        <v>#REF!</v>
      </c>
      <c r="F52" s="133" t="e">
        <f>(D52*E52)</f>
        <v>#REF!</v>
      </c>
      <c r="G52" s="85">
        <f>+G22</f>
        <v>221.59</v>
      </c>
      <c r="H52" s="111">
        <f>(D52*G52)</f>
        <v>18.465833333333332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2012-2013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 t="e">
        <f>+C40</f>
        <v>#REF!</v>
      </c>
      <c r="D55" s="85" t="e">
        <f>+F47*G47+F48*G48+F51*G47+F52*G48</f>
        <v>#REF!</v>
      </c>
      <c r="E55" s="81" t="s">
        <v>11</v>
      </c>
      <c r="F55" s="111" t="e">
        <f>+D55*5</f>
        <v>#REF!</v>
      </c>
      <c r="G55" s="81"/>
      <c r="H55" s="81"/>
      <c r="I55" s="102"/>
      <c r="J55" s="83"/>
    </row>
    <row r="56" spans="2:10" ht="15" x14ac:dyDescent="0.35">
      <c r="B56" s="79"/>
      <c r="C56" s="109">
        <f>+C41</f>
        <v>2013</v>
      </c>
      <c r="D56" s="85">
        <f>+F47*G47+F48*G48+H51*G47+H52*G48</f>
        <v>1971.835</v>
      </c>
      <c r="E56" s="81" t="s">
        <v>12</v>
      </c>
      <c r="F56" s="134">
        <f>+D56*7</f>
        <v>13802.845000000001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 t="e">
        <f>SUM(F55:F56)</f>
        <v>#REF!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2012-2013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 t="e">
        <f>+C55</f>
        <v>#REF!</v>
      </c>
      <c r="D63" s="85" t="e">
        <f>+D40+D55</f>
        <v>#REF!</v>
      </c>
      <c r="E63" s="81" t="s">
        <v>11</v>
      </c>
      <c r="F63" s="111" t="e">
        <f>+D63*5</f>
        <v>#REF!</v>
      </c>
      <c r="G63" s="81"/>
      <c r="H63" s="81"/>
      <c r="I63" s="102"/>
      <c r="J63" s="83"/>
    </row>
    <row r="64" spans="2:10" ht="15" x14ac:dyDescent="0.35">
      <c r="B64" s="79"/>
      <c r="C64" s="100">
        <f>+C56</f>
        <v>2013</v>
      </c>
      <c r="D64" s="85">
        <f>+D41+D56</f>
        <v>5532.9683333333332</v>
      </c>
      <c r="E64" s="81" t="s">
        <v>12</v>
      </c>
      <c r="F64" s="134">
        <f>+D64*7</f>
        <v>38730.778333333335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 t="e">
        <f>SUM(F63:F64)</f>
        <v>#REF!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zoomScaleNormal="100" workbookViewId="0">
      <selection activeCell="B3" sqref="B3"/>
    </sheetView>
  </sheetViews>
  <sheetFormatPr defaultRowHeight="12.75" x14ac:dyDescent="0.2"/>
  <sheetData>
    <row r="1" spans="2:12" x14ac:dyDescent="0.2">
      <c r="L1" s="145"/>
    </row>
    <row r="2" spans="2:12" x14ac:dyDescent="0.2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5"/>
    </row>
    <row r="3" spans="2:12" x14ac:dyDescent="0.2">
      <c r="B3" s="147" t="s">
        <v>105</v>
      </c>
      <c r="C3" s="146"/>
      <c r="D3" s="146"/>
      <c r="E3" s="146"/>
      <c r="F3" s="146"/>
      <c r="G3" s="146"/>
      <c r="H3" s="146"/>
      <c r="I3" s="146"/>
      <c r="J3" s="141">
        <v>42648</v>
      </c>
      <c r="K3" s="146"/>
      <c r="L3" s="145"/>
    </row>
    <row r="4" spans="2:12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5"/>
    </row>
    <row r="5" spans="2:12" x14ac:dyDescent="0.2">
      <c r="B5" s="139" t="s">
        <v>84</v>
      </c>
      <c r="C5" s="140"/>
      <c r="D5" s="140"/>
      <c r="E5" s="140"/>
      <c r="F5" s="140"/>
      <c r="G5" s="140"/>
      <c r="H5" s="140"/>
      <c r="I5" s="140"/>
      <c r="K5" s="140"/>
      <c r="L5" s="145"/>
    </row>
    <row r="6" spans="2:12" x14ac:dyDescent="0.2">
      <c r="B6" s="140" t="s">
        <v>85</v>
      </c>
      <c r="C6" s="140"/>
      <c r="D6" s="140"/>
      <c r="E6" s="140"/>
      <c r="F6" s="140"/>
      <c r="G6" s="140"/>
      <c r="H6" s="140"/>
      <c r="I6" s="139"/>
      <c r="J6" s="140"/>
      <c r="K6" s="140"/>
      <c r="L6" s="145"/>
    </row>
    <row r="7" spans="2:12" x14ac:dyDescent="0.2">
      <c r="B7" s="140" t="s">
        <v>86</v>
      </c>
      <c r="C7" s="140"/>
      <c r="D7" s="140"/>
      <c r="E7" s="140"/>
      <c r="F7" s="140"/>
      <c r="G7" s="139"/>
      <c r="H7" s="140"/>
      <c r="I7" s="140"/>
      <c r="J7" s="140"/>
      <c r="K7" s="140"/>
      <c r="L7" s="145"/>
    </row>
    <row r="8" spans="2:12" x14ac:dyDescent="0.2">
      <c r="B8" s="140" t="s">
        <v>94</v>
      </c>
      <c r="C8" s="140"/>
      <c r="D8" s="140"/>
      <c r="E8" s="140"/>
      <c r="F8" s="140"/>
      <c r="G8" s="140"/>
      <c r="H8" s="140"/>
      <c r="I8" s="140"/>
      <c r="J8" s="140"/>
      <c r="K8" s="140"/>
      <c r="L8" s="145"/>
    </row>
    <row r="9" spans="2:12" x14ac:dyDescent="0.2">
      <c r="B9" s="140" t="s">
        <v>87</v>
      </c>
      <c r="C9" s="140"/>
      <c r="D9" s="140"/>
      <c r="E9" s="140"/>
      <c r="F9" s="140"/>
      <c r="G9" s="140"/>
      <c r="H9" s="140"/>
      <c r="I9" s="140"/>
      <c r="J9" s="140"/>
      <c r="K9" s="140"/>
      <c r="L9" s="145"/>
    </row>
    <row r="10" spans="2:12" x14ac:dyDescent="0.2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5"/>
    </row>
    <row r="11" spans="2:12" x14ac:dyDescent="0.2">
      <c r="B11" s="139" t="s">
        <v>88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5"/>
    </row>
    <row r="12" spans="2:12" x14ac:dyDescent="0.2">
      <c r="B12" s="140" t="s">
        <v>95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5"/>
    </row>
    <row r="13" spans="2:12" x14ac:dyDescent="0.2">
      <c r="B13" s="140" t="s">
        <v>96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5"/>
    </row>
    <row r="14" spans="2:12" x14ac:dyDescent="0.2">
      <c r="B14" s="140" t="s">
        <v>97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5"/>
    </row>
    <row r="15" spans="2:12" x14ac:dyDescent="0.2">
      <c r="B15" s="140" t="s">
        <v>98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5"/>
    </row>
    <row r="16" spans="2:12" x14ac:dyDescent="0.2">
      <c r="B16" s="140" t="s">
        <v>99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5"/>
    </row>
    <row r="17" spans="2:12" x14ac:dyDescent="0.2">
      <c r="B17" s="140" t="s">
        <v>100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5"/>
    </row>
    <row r="18" spans="2:12" x14ac:dyDescent="0.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5"/>
    </row>
    <row r="19" spans="2:12" x14ac:dyDescent="0.2">
      <c r="B19" s="139" t="s">
        <v>101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5"/>
    </row>
    <row r="20" spans="2:12" x14ac:dyDescent="0.2">
      <c r="B20" s="140" t="s">
        <v>102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5"/>
    </row>
    <row r="21" spans="2:12" x14ac:dyDescent="0.2">
      <c r="B21" s="140" t="s">
        <v>106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5"/>
    </row>
    <row r="22" spans="2:12" x14ac:dyDescent="0.2">
      <c r="B22" s="140" t="s">
        <v>107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5"/>
    </row>
    <row r="23" spans="2:12" x14ac:dyDescent="0.2">
      <c r="B23" s="140" t="s">
        <v>104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5"/>
    </row>
    <row r="24" spans="2:12" x14ac:dyDescent="0.2">
      <c r="B24" s="140" t="s">
        <v>103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5"/>
    </row>
    <row r="25" spans="2:12" x14ac:dyDescent="0.2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5"/>
    </row>
    <row r="26" spans="2:12" x14ac:dyDescent="0.2">
      <c r="B26" s="139" t="s">
        <v>89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5"/>
    </row>
    <row r="27" spans="2:12" x14ac:dyDescent="0.2">
      <c r="B27" s="140" t="s">
        <v>109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5"/>
    </row>
    <row r="28" spans="2:12" x14ac:dyDescent="0.2">
      <c r="B28" s="140" t="s">
        <v>90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5"/>
    </row>
    <row r="29" spans="2:12" x14ac:dyDescent="0.2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5"/>
    </row>
    <row r="30" spans="2:12" x14ac:dyDescent="0.2">
      <c r="B30" s="142" t="s">
        <v>91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5"/>
    </row>
    <row r="31" spans="2:12" x14ac:dyDescent="0.2">
      <c r="B31" s="140" t="s">
        <v>92</v>
      </c>
      <c r="C31" s="140"/>
      <c r="D31" s="143" t="s">
        <v>93</v>
      </c>
      <c r="E31" s="140"/>
      <c r="F31" s="140"/>
      <c r="G31" s="140"/>
      <c r="H31" s="140"/>
      <c r="I31" s="140"/>
      <c r="J31" s="140"/>
      <c r="K31" s="140"/>
      <c r="L31" s="145"/>
    </row>
    <row r="32" spans="2:12" x14ac:dyDescent="0.2">
      <c r="L32" s="144"/>
    </row>
  </sheetData>
  <sheetProtection algorithmName="SHA-512" hashValue="LbbnClnJznm1zIkDqMRa4++WOOJzduR9XclIXWEPuW+Eej4WqoM6XajcA+gvejPLEC6PQuX3GOK5Y8jj4bAqMw==" saltValue="WfiQecEzEq0wykNjMnVvGQ==" spinCount="100000" sheet="1" objects="1" scenarios="1"/>
  <hyperlinks>
    <hyperlink ref="D31" r:id="rId1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28515625" customWidth="1"/>
    <col min="10" max="10" width="7.42578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60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+Tabellen!F20</f>
        <v>1214</v>
      </c>
      <c r="F17" s="132">
        <f>+Tabellen!F17</f>
        <v>41.45</v>
      </c>
      <c r="G17" s="85">
        <f>+Tabellen!F21</f>
        <v>39.31</v>
      </c>
      <c r="H17" s="112">
        <f>D17*(E17+(F17*G17))</f>
        <v>236.94995833333337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+Tabellen!F22</f>
        <v>1735.05</v>
      </c>
      <c r="F18" s="132">
        <f>+Tabellen!F17</f>
        <v>41.45</v>
      </c>
      <c r="G18" s="85">
        <f>+Tabellen!F23</f>
        <v>56.18</v>
      </c>
      <c r="H18" s="112">
        <f>D18*(E18+(F18*G18))</f>
        <v>338.64258333333333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+Tabellen!E4</f>
        <v>2013</v>
      </c>
      <c r="G20" s="86"/>
      <c r="H20" s="86">
        <f>+Tabellen!F4</f>
        <v>2014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+Tabellen!E31</f>
        <v>779</v>
      </c>
      <c r="F21" s="113">
        <f>(D21*E21)</f>
        <v>64.916666666666657</v>
      </c>
      <c r="G21" s="85">
        <f>+Tabellen!F31</f>
        <v>790</v>
      </c>
      <c r="H21" s="112">
        <f>(D21*G21)</f>
        <v>65.833333333333329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+Tabellen!E32</f>
        <v>221.59</v>
      </c>
      <c r="F22" s="113">
        <f>(D22*E22)</f>
        <v>18.465833333333332</v>
      </c>
      <c r="G22" s="85">
        <f>+Tabellen!F32</f>
        <v>224.71</v>
      </c>
      <c r="H22" s="112">
        <f>(D22*G22)</f>
        <v>18.725833333333334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61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+Tabellen!E4</f>
        <v>2013</v>
      </c>
      <c r="D25" s="85">
        <f>+H17*I17+H18*I18+F21*I17+F22*I18</f>
        <v>658.97504166666658</v>
      </c>
      <c r="E25" s="81" t="s">
        <v>11</v>
      </c>
      <c r="F25" s="112">
        <f>+D25*5</f>
        <v>3294.8752083333329</v>
      </c>
      <c r="G25" s="81"/>
      <c r="H25" s="81"/>
      <c r="I25" s="81"/>
      <c r="J25" s="83"/>
    </row>
    <row r="26" spans="2:10" ht="15" x14ac:dyDescent="0.35">
      <c r="B26" s="79"/>
      <c r="C26" s="81">
        <f>+Tabellen!F4</f>
        <v>2014</v>
      </c>
      <c r="D26" s="85">
        <f>+H17*I17+H18*I18+H21*I17+H22*I18</f>
        <v>660.15170833333332</v>
      </c>
      <c r="E26" s="81" t="s">
        <v>12</v>
      </c>
      <c r="F26" s="114">
        <f>+D26*7</f>
        <v>4621.0619583333337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7915.9371666666666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77" t="s">
        <v>62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+Tabellen!F27</f>
        <v>4063.72</v>
      </c>
      <c r="F34" s="112">
        <f>(D34*E34)</f>
        <v>338.64333333333332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2013</v>
      </c>
      <c r="G36" s="86"/>
      <c r="H36" s="86">
        <f>+H20</f>
        <v>2014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221.59</v>
      </c>
      <c r="F37" s="113">
        <f>(D37*E37)</f>
        <v>18.465833333333332</v>
      </c>
      <c r="G37" s="85">
        <f>+G22</f>
        <v>224.71</v>
      </c>
      <c r="H37" s="112">
        <f>(D37*G37)</f>
        <v>18.725833333333334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61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2013</v>
      </c>
      <c r="D40" s="85">
        <f>F34*G34+F37*G34</f>
        <v>357.10916666666662</v>
      </c>
      <c r="E40" s="81" t="s">
        <v>11</v>
      </c>
      <c r="F40" s="112">
        <f>+D40*5</f>
        <v>1785.5458333333331</v>
      </c>
      <c r="G40" s="81"/>
      <c r="H40" s="81"/>
      <c r="I40" s="102"/>
      <c r="J40" s="83"/>
    </row>
    <row r="41" spans="2:10" ht="15" x14ac:dyDescent="0.35">
      <c r="B41" s="79"/>
      <c r="C41" s="100">
        <f>+C26</f>
        <v>2014</v>
      </c>
      <c r="D41" s="85">
        <f>F34*G34+H37*G34</f>
        <v>357.36916666666667</v>
      </c>
      <c r="E41" s="81" t="s">
        <v>12</v>
      </c>
      <c r="F41" s="114">
        <f>+D41*7</f>
        <v>2501.5841666666665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4287.1299999999992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93" t="s">
        <v>63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+Tabellen!F26</f>
        <v>2843.35</v>
      </c>
      <c r="F47" s="112">
        <f>(D47*E47)</f>
        <v>236.94583333333333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+Tabellen!F27</f>
        <v>4063.72</v>
      </c>
      <c r="F48" s="112">
        <f>(D48*E48)</f>
        <v>338.64333333333332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2013</v>
      </c>
      <c r="G50" s="86"/>
      <c r="H50" s="86">
        <f>+H20</f>
        <v>2014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779</v>
      </c>
      <c r="F51" s="113">
        <f>(D51*E51)</f>
        <v>64.916666666666657</v>
      </c>
      <c r="G51" s="85">
        <f>+G21</f>
        <v>790</v>
      </c>
      <c r="H51" s="112">
        <f>(D51*G51)</f>
        <v>65.833333333333329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221.59</v>
      </c>
      <c r="F52" s="113">
        <f>(D52*E52)</f>
        <v>18.465833333333332</v>
      </c>
      <c r="G52" s="85">
        <f>+G22</f>
        <v>224.71</v>
      </c>
      <c r="H52" s="112">
        <f>(D52*G52)</f>
        <v>18.725833333333334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2013-2014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2013</v>
      </c>
      <c r="D55" s="85">
        <f>+F47*G47+F48*G48+F51*G47+F52*G48</f>
        <v>658.97166666666658</v>
      </c>
      <c r="E55" s="81" t="s">
        <v>11</v>
      </c>
      <c r="F55" s="112">
        <f>+D55*5</f>
        <v>3294.8583333333327</v>
      </c>
      <c r="G55" s="81"/>
      <c r="H55" s="81"/>
      <c r="I55" s="102"/>
      <c r="J55" s="83"/>
    </row>
    <row r="56" spans="2:10" ht="15" x14ac:dyDescent="0.35">
      <c r="B56" s="79"/>
      <c r="C56" s="109">
        <f>+C41</f>
        <v>2014</v>
      </c>
      <c r="D56" s="85">
        <f>+F47*G47+F48*G48+H51*G47+H52*G48</f>
        <v>660.14833333333331</v>
      </c>
      <c r="E56" s="81" t="s">
        <v>12</v>
      </c>
      <c r="F56" s="114">
        <f>+D56*7</f>
        <v>4621.038333333333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7915.8966666666656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2013-2014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2013</v>
      </c>
      <c r="D63" s="85">
        <f>+D40+D55</f>
        <v>1016.0808333333332</v>
      </c>
      <c r="E63" s="81" t="s">
        <v>11</v>
      </c>
      <c r="F63" s="112">
        <f>+D63*5</f>
        <v>5080.4041666666662</v>
      </c>
      <c r="G63" s="81"/>
      <c r="H63" s="81"/>
      <c r="I63" s="102"/>
      <c r="J63" s="83"/>
    </row>
    <row r="64" spans="2:10" ht="15" x14ac:dyDescent="0.35">
      <c r="B64" s="79"/>
      <c r="C64" s="100">
        <f>+C56</f>
        <v>2014</v>
      </c>
      <c r="D64" s="85">
        <f>+D41+D56</f>
        <v>1017.5174999999999</v>
      </c>
      <c r="E64" s="81" t="s">
        <v>12</v>
      </c>
      <c r="F64" s="114">
        <f>+D64*7</f>
        <v>7122.6224999999995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12203.026666666665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Eo+ZVrq1f3mX3m1UZEq9XOSbQ0wG6B6xuCDSTZR547kq0v+FB4tBuYNq0kqSnyJhy+zdPLmjfo1ayKLgOVQg1g==" saltValue="MaqXw8quXwCV0cZ2jOo9DQ==" spinCount="100000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71093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67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+Tabellen!G20</f>
        <v>1225.98</v>
      </c>
      <c r="F17" s="132">
        <f>+Tabellen!G17</f>
        <v>41.69</v>
      </c>
      <c r="G17" s="85">
        <f>+Tabellen!G21</f>
        <v>39.700000000000003</v>
      </c>
      <c r="H17" s="111">
        <f>D17*(E17+(F17*G17))</f>
        <v>240.08941666666669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+Tabellen!G22</f>
        <v>1752.17</v>
      </c>
      <c r="F18" s="132">
        <f>+Tabellen!G17</f>
        <v>41.69</v>
      </c>
      <c r="G18" s="85">
        <f>+Tabellen!G23</f>
        <v>56.73</v>
      </c>
      <c r="H18" s="111">
        <f>D18*(E18+(F18*G18))</f>
        <v>343.10364166666665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+Tabellen!F4</f>
        <v>2014</v>
      </c>
      <c r="G20" s="86"/>
      <c r="H20" s="86">
        <f>+Tabellen!G4</f>
        <v>2015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+Tabellen!F31</f>
        <v>790</v>
      </c>
      <c r="F21" s="133">
        <f>(D21*E21)</f>
        <v>65.833333333333329</v>
      </c>
      <c r="G21" s="85">
        <f>+Tabellen!G31</f>
        <v>785</v>
      </c>
      <c r="H21" s="111">
        <f>(D21*G21)</f>
        <v>65.416666666666657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+Tabellen!F32</f>
        <v>224.71</v>
      </c>
      <c r="F22" s="133">
        <f>(D22*E22)</f>
        <v>18.725833333333334</v>
      </c>
      <c r="G22" s="85">
        <f>+Tabellen!G32</f>
        <v>223.32</v>
      </c>
      <c r="H22" s="111">
        <f>(D22*G22)</f>
        <v>18.61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68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+Tabellen!F4</f>
        <v>2014</v>
      </c>
      <c r="D25" s="85">
        <f>+H17*I17+H18*I18+F21*I17+F22*I18</f>
        <v>667.75222499999995</v>
      </c>
      <c r="E25" s="81" t="s">
        <v>11</v>
      </c>
      <c r="F25" s="111">
        <f>+D25*5</f>
        <v>3338.761125</v>
      </c>
      <c r="G25" s="81"/>
      <c r="H25" s="81"/>
      <c r="I25" s="81"/>
      <c r="J25" s="83"/>
    </row>
    <row r="26" spans="2:10" ht="15" x14ac:dyDescent="0.35">
      <c r="B26" s="79"/>
      <c r="C26" s="81">
        <f>+Tabellen!G4</f>
        <v>2015</v>
      </c>
      <c r="D26" s="85">
        <f>+H17*I17+H18*I18+H21*I17+H22*I18</f>
        <v>667.21972499999993</v>
      </c>
      <c r="E26" s="81" t="s">
        <v>12</v>
      </c>
      <c r="F26" s="134">
        <f>+D26*7</f>
        <v>4670.5380749999995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1">
        <f>SUM(F25:F26)</f>
        <v>8009.2991999999995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82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+Tabellen!G27</f>
        <v>4117.4399999999996</v>
      </c>
      <c r="F34" s="111">
        <f>(D34*E34)</f>
        <v>343.11999999999995</v>
      </c>
      <c r="G34" s="138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2014</v>
      </c>
      <c r="G36" s="86"/>
      <c r="H36" s="86">
        <f>+H20</f>
        <v>2015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224.71</v>
      </c>
      <c r="F37" s="133">
        <f>(D37*E37)</f>
        <v>18.725833333333334</v>
      </c>
      <c r="G37" s="85">
        <f>+G22</f>
        <v>223.32</v>
      </c>
      <c r="H37" s="111">
        <f>(D37*G37)</f>
        <v>18.61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">
        <v>68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2014</v>
      </c>
      <c r="D40" s="85">
        <f>F34*G34+F37*G34</f>
        <v>361.8458333333333</v>
      </c>
      <c r="E40" s="81" t="s">
        <v>11</v>
      </c>
      <c r="F40" s="111">
        <f>+D40*5</f>
        <v>1809.2291666666665</v>
      </c>
      <c r="G40" s="81"/>
      <c r="H40" s="81"/>
      <c r="I40" s="102"/>
      <c r="J40" s="83"/>
    </row>
    <row r="41" spans="2:10" ht="15" x14ac:dyDescent="0.35">
      <c r="B41" s="79"/>
      <c r="C41" s="100">
        <f>+C26</f>
        <v>2015</v>
      </c>
      <c r="D41" s="85">
        <f>F34*G34+H37*G34</f>
        <v>361.72999999999996</v>
      </c>
      <c r="E41" s="81" t="s">
        <v>12</v>
      </c>
      <c r="F41" s="134">
        <f>+D41*7</f>
        <v>2532.1099999999997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35">
        <f>SUM(F40:F41)</f>
        <v>4341.3391666666666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83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+Tabellen!G26</f>
        <v>2880.94</v>
      </c>
      <c r="F47" s="111">
        <f>(D47*E47)</f>
        <v>240.07833333333332</v>
      </c>
      <c r="G47" s="138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4117.4399999999996</v>
      </c>
      <c r="F48" s="111">
        <f>(D48*E48)</f>
        <v>343.11999999999995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2014</v>
      </c>
      <c r="G50" s="86"/>
      <c r="H50" s="86">
        <f>+H20</f>
        <v>2015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790</v>
      </c>
      <c r="F51" s="133">
        <f>(D51*E51)</f>
        <v>65.833333333333329</v>
      </c>
      <c r="G51" s="85">
        <f>+G21</f>
        <v>785</v>
      </c>
      <c r="H51" s="111">
        <f>(D51*G51)</f>
        <v>65.416666666666657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224.71</v>
      </c>
      <c r="F52" s="133">
        <f>(D52*E52)</f>
        <v>18.725833333333334</v>
      </c>
      <c r="G52" s="85">
        <f>+G22</f>
        <v>223.32</v>
      </c>
      <c r="H52" s="111">
        <f>(D52*G52)</f>
        <v>18.61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2014-2015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2014</v>
      </c>
      <c r="D55" s="85">
        <f>+F47*G47+F48*G48+F51*G47+F52*G48</f>
        <v>667.75749999999994</v>
      </c>
      <c r="E55" s="81" t="s">
        <v>11</v>
      </c>
      <c r="F55" s="111">
        <f>+D55*5</f>
        <v>3338.7874999999995</v>
      </c>
      <c r="G55" s="81"/>
      <c r="H55" s="81"/>
      <c r="I55" s="102"/>
      <c r="J55" s="83"/>
    </row>
    <row r="56" spans="2:10" ht="15" x14ac:dyDescent="0.35">
      <c r="B56" s="79"/>
      <c r="C56" s="109">
        <f>+C41</f>
        <v>2015</v>
      </c>
      <c r="D56" s="85">
        <f>+F47*G47+F48*G48+H51*G47+H52*G48</f>
        <v>667.22499999999991</v>
      </c>
      <c r="E56" s="81" t="s">
        <v>12</v>
      </c>
      <c r="F56" s="134">
        <f>+D56*7</f>
        <v>4670.5749999999989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35">
        <f>SUM(F55:F56)</f>
        <v>8009.3624999999984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2014-2015</v>
      </c>
      <c r="D62" s="97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2014</v>
      </c>
      <c r="D63" s="85">
        <f>+D40+D55</f>
        <v>1029.6033333333332</v>
      </c>
      <c r="E63" s="81" t="s">
        <v>11</v>
      </c>
      <c r="F63" s="111">
        <f>+D63*5</f>
        <v>5148.0166666666664</v>
      </c>
      <c r="G63" s="81"/>
      <c r="H63" s="81"/>
      <c r="I63" s="102"/>
      <c r="J63" s="83"/>
    </row>
    <row r="64" spans="2:10" ht="15" x14ac:dyDescent="0.35">
      <c r="B64" s="79"/>
      <c r="C64" s="100">
        <f>+C56</f>
        <v>2015</v>
      </c>
      <c r="D64" s="85">
        <f>+D41+D56</f>
        <v>1028.9549999999999</v>
      </c>
      <c r="E64" s="81" t="s">
        <v>12</v>
      </c>
      <c r="F64" s="134">
        <f>+D64*7</f>
        <v>7202.6849999999995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35">
        <f>SUM(F63:F64)</f>
        <v>12350.701666666666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VbeNbD1KghBTiaBcJCb/Tq4YUqOEmb3Va26DnMYs2CnyTs/FnHYr/QTl2Z7dzuj3R+FhbexgqpJOCRgbuz8PAA==" saltValue="gLJYYKj//+csdCnhR3Vb/g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5703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69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+Tabellen!H20</f>
        <v>1274.3800000000001</v>
      </c>
      <c r="F17" s="132">
        <f>+Tabellen!H17</f>
        <v>41.69</v>
      </c>
      <c r="G17" s="85">
        <f>+Tabellen!H21</f>
        <v>41.26</v>
      </c>
      <c r="H17" s="112">
        <f>D17*(E17+(F17*G17))</f>
        <v>249.54244999999997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+Tabellen!H22</f>
        <v>1821.35</v>
      </c>
      <c r="F18" s="132">
        <f>+Tabellen!H17</f>
        <v>41.69</v>
      </c>
      <c r="G18" s="85">
        <f>+Tabellen!H23</f>
        <v>58.97</v>
      </c>
      <c r="H18" s="112">
        <f>D18*(E18+(F18*G18))</f>
        <v>356.65077499999995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+Tabellen!G4</f>
        <v>2015</v>
      </c>
      <c r="G20" s="86"/>
      <c r="H20" s="86">
        <f>+Tabellen!H4</f>
        <v>2016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+Tabellen!G31</f>
        <v>785</v>
      </c>
      <c r="F21" s="113">
        <f>(D21*E21)</f>
        <v>65.416666666666657</v>
      </c>
      <c r="G21" s="85">
        <f>+Tabellen!H31</f>
        <v>787</v>
      </c>
      <c r="H21" s="112">
        <f>(D21*G21)</f>
        <v>65.583333333333329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+Tabellen!G32</f>
        <v>223.32</v>
      </c>
      <c r="F22" s="113">
        <f>(D22*E22)</f>
        <v>18.61</v>
      </c>
      <c r="G22" s="85">
        <f>+Tabellen!H32</f>
        <v>223.77</v>
      </c>
      <c r="H22" s="112">
        <f>(D22*G22)</f>
        <v>18.647500000000001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70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+Tabellen!G4</f>
        <v>2015</v>
      </c>
      <c r="D25" s="85">
        <f>+H17*I17+H18*I18+F21*I17+F22*I18</f>
        <v>690.21989166666663</v>
      </c>
      <c r="E25" s="81" t="s">
        <v>11</v>
      </c>
      <c r="F25" s="112">
        <f>+D25*5</f>
        <v>3451.0994583333331</v>
      </c>
      <c r="G25" s="81"/>
      <c r="H25" s="81"/>
      <c r="I25" s="81"/>
      <c r="J25" s="83"/>
    </row>
    <row r="26" spans="2:10" ht="15" x14ac:dyDescent="0.35">
      <c r="B26" s="79"/>
      <c r="C26" s="81">
        <f>+Tabellen!H4</f>
        <v>2016</v>
      </c>
      <c r="D26" s="85">
        <f>+H17*I17+H18*I18+H21*I17+H22*I18</f>
        <v>690.42405833333339</v>
      </c>
      <c r="E26" s="81" t="s">
        <v>12</v>
      </c>
      <c r="F26" s="114">
        <f>+D26*7</f>
        <v>4832.9684083333341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8284.0678666666681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71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+Tabellen!H27</f>
        <v>4280</v>
      </c>
      <c r="F34" s="112">
        <f>(D34*E34)</f>
        <v>356.66666666666663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2015</v>
      </c>
      <c r="G36" s="86"/>
      <c r="H36" s="86">
        <f>+H20</f>
        <v>2016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223.32</v>
      </c>
      <c r="F37" s="113">
        <f>(D37*E37)</f>
        <v>18.61</v>
      </c>
      <c r="G37" s="85">
        <f>+G22</f>
        <v>223.77</v>
      </c>
      <c r="H37" s="112">
        <f>(D37*G37)</f>
        <v>18.647500000000001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2015-2016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2015</v>
      </c>
      <c r="D40" s="85">
        <f>F34*G34+F37*G34</f>
        <v>375.27666666666664</v>
      </c>
      <c r="E40" s="81" t="s">
        <v>11</v>
      </c>
      <c r="F40" s="112">
        <f>+D40*5</f>
        <v>1876.3833333333332</v>
      </c>
      <c r="G40" s="81"/>
      <c r="H40" s="81"/>
      <c r="I40" s="102"/>
      <c r="J40" s="83"/>
    </row>
    <row r="41" spans="2:10" ht="15" x14ac:dyDescent="0.35">
      <c r="B41" s="79"/>
      <c r="C41" s="100">
        <f>+C26</f>
        <v>2016</v>
      </c>
      <c r="D41" s="85">
        <f>F34*G34+H37*G34</f>
        <v>375.31416666666661</v>
      </c>
      <c r="E41" s="81" t="s">
        <v>12</v>
      </c>
      <c r="F41" s="114">
        <f>+D41*7</f>
        <v>2627.1991666666663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4503.5824999999995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72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+Tabellen!H26</f>
        <v>2994.67</v>
      </c>
      <c r="F47" s="112">
        <f>(D47*E47)</f>
        <v>249.55583333333334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4280</v>
      </c>
      <c r="F48" s="112">
        <f>(D48*E48)</f>
        <v>356.66666666666663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2015</v>
      </c>
      <c r="G50" s="86"/>
      <c r="H50" s="86">
        <f>+H20</f>
        <v>2016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785</v>
      </c>
      <c r="F51" s="113">
        <f>(D51*E51)</f>
        <v>65.416666666666657</v>
      </c>
      <c r="G51" s="85">
        <f>+G21</f>
        <v>787</v>
      </c>
      <c r="H51" s="112">
        <f>(D51*G51)</f>
        <v>65.583333333333329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223.32</v>
      </c>
      <c r="F52" s="113">
        <f>(D52*E52)</f>
        <v>18.61</v>
      </c>
      <c r="G52" s="85">
        <f>+G22</f>
        <v>223.77</v>
      </c>
      <c r="H52" s="112">
        <f>(D52*G52)</f>
        <v>18.647500000000001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2015-2016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2015</v>
      </c>
      <c r="D55" s="85">
        <f>+F47*G47+F48*G48+F51*G47+F52*G48</f>
        <v>690.24916666666661</v>
      </c>
      <c r="E55" s="81" t="s">
        <v>11</v>
      </c>
      <c r="F55" s="112">
        <f>+D55*5</f>
        <v>3451.2458333333329</v>
      </c>
      <c r="G55" s="81"/>
      <c r="H55" s="81"/>
      <c r="I55" s="102"/>
      <c r="J55" s="83"/>
    </row>
    <row r="56" spans="2:10" ht="15" x14ac:dyDescent="0.35">
      <c r="B56" s="79"/>
      <c r="C56" s="109">
        <f>+C41</f>
        <v>2016</v>
      </c>
      <c r="D56" s="85">
        <f>+F47*G47+F48*G48+H51*G47+H52*G48</f>
        <v>690.45333333333338</v>
      </c>
      <c r="E56" s="81" t="s">
        <v>12</v>
      </c>
      <c r="F56" s="114">
        <f>+D56*7</f>
        <v>4833.1733333333341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8284.4191666666666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2015-2016</v>
      </c>
      <c r="D62" s="81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2015</v>
      </c>
      <c r="D63" s="85">
        <f>+D40+D55</f>
        <v>1065.5258333333331</v>
      </c>
      <c r="E63" s="81" t="s">
        <v>11</v>
      </c>
      <c r="F63" s="112">
        <f>+D63*5</f>
        <v>5327.6291666666657</v>
      </c>
      <c r="G63" s="81"/>
      <c r="H63" s="81"/>
      <c r="I63" s="102"/>
      <c r="J63" s="83"/>
    </row>
    <row r="64" spans="2:10" ht="15" x14ac:dyDescent="0.35">
      <c r="B64" s="79"/>
      <c r="C64" s="100">
        <f>+C56</f>
        <v>2016</v>
      </c>
      <c r="D64" s="85">
        <f>+D41+D56</f>
        <v>1065.7674999999999</v>
      </c>
      <c r="E64" s="81" t="s">
        <v>12</v>
      </c>
      <c r="F64" s="114">
        <f>+D64*7</f>
        <v>7460.3724999999995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12788.001666666665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rh/uv7HWHl60k4YifKX6hHIyou2/JWHdXQ4AKUaP788Tixohs7p2cHonW7Y7BicwnrcwVTh6qokr6XKzbJEm6Q==" saltValue="jUYRQDhbvA/ZZub8JrQvhA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74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+Tabellen!I20</f>
        <v>1288.8399999999999</v>
      </c>
      <c r="F17" s="132">
        <f>+Tabellen!I17</f>
        <v>41.67</v>
      </c>
      <c r="G17" s="85">
        <f>+Tabellen!I21</f>
        <v>41.73</v>
      </c>
      <c r="H17" s="112">
        <f>D17*(E17+(F17*G17))</f>
        <v>252.3107583333333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+Tabellen!I22</f>
        <v>1842.02</v>
      </c>
      <c r="F18" s="132">
        <f>+Tabellen!I17</f>
        <v>41.67</v>
      </c>
      <c r="G18" s="85">
        <f>+Tabellen!I23</f>
        <v>59.64</v>
      </c>
      <c r="H18" s="112">
        <f>D18*(E18+(F18*G18))</f>
        <v>360.60156666666671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+Tabellen!H4</f>
        <v>2016</v>
      </c>
      <c r="G20" s="86"/>
      <c r="H20" s="86">
        <f>+Tabellen!I4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+Tabellen!H31</f>
        <v>787</v>
      </c>
      <c r="F21" s="113">
        <f>(D21*E21)</f>
        <v>65.583333333333329</v>
      </c>
      <c r="G21" s="85">
        <f>+Tabellen!I31</f>
        <v>788</v>
      </c>
      <c r="H21" s="112">
        <f>(D21*G21)</f>
        <v>65.666666666666657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+Tabellen!H32</f>
        <v>223.77</v>
      </c>
      <c r="F22" s="113">
        <f>(D22*E22)</f>
        <v>18.647500000000001</v>
      </c>
      <c r="G22" s="85">
        <f>+Tabellen!I32</f>
        <v>224.22</v>
      </c>
      <c r="H22" s="112">
        <f>(D22*G22)</f>
        <v>18.684999999999999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75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+Tabellen!H4</f>
        <v>2016</v>
      </c>
      <c r="D25" s="85">
        <f>+H17*I17+H18*I18+F21*I17+F22*I18</f>
        <v>697.14315833333342</v>
      </c>
      <c r="E25" s="81" t="s">
        <v>11</v>
      </c>
      <c r="F25" s="112">
        <f>+D25*5</f>
        <v>3485.715791666667</v>
      </c>
      <c r="G25" s="81"/>
      <c r="H25" s="81"/>
      <c r="I25" s="81"/>
      <c r="J25" s="83"/>
    </row>
    <row r="26" spans="2:10" ht="15" x14ac:dyDescent="0.35">
      <c r="B26" s="79"/>
      <c r="C26" s="81">
        <f>+Tabellen!I4</f>
        <v>2017</v>
      </c>
      <c r="D26" s="85">
        <f>+H17*I17+H18*I18+H21*I17+H22*I18</f>
        <v>697.26399166666658</v>
      </c>
      <c r="E26" s="81" t="s">
        <v>12</v>
      </c>
      <c r="F26" s="114">
        <f>+D26*7</f>
        <v>4880.847941666666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8366.5637333333325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76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+Tabellen!I27</f>
        <v>4327.38</v>
      </c>
      <c r="F34" s="112">
        <f>(D34*E34)</f>
        <v>360.61500000000001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223.77</v>
      </c>
      <c r="F37" s="113">
        <f>(D37*E37)</f>
        <v>18.647500000000001</v>
      </c>
      <c r="G37" s="85">
        <f>+G22</f>
        <v>224.22</v>
      </c>
      <c r="H37" s="112">
        <f>(D37*G37)</f>
        <v>18.684999999999999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2016-2017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379.26249999999999</v>
      </c>
      <c r="E40" s="81" t="s">
        <v>11</v>
      </c>
      <c r="F40" s="112">
        <f>+D40*5</f>
        <v>1896.3125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379.3</v>
      </c>
      <c r="E41" s="81" t="s">
        <v>12</v>
      </c>
      <c r="F41" s="114">
        <f>+D41*7</f>
        <v>2655.1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4551.4125000000004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77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+Tabellen!I26</f>
        <v>3027.83</v>
      </c>
      <c r="F47" s="112">
        <f>(D47*E47)</f>
        <v>252.31916666666666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4327.38</v>
      </c>
      <c r="F48" s="112">
        <f>(D48*E48)</f>
        <v>360.61500000000001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787</v>
      </c>
      <c r="F51" s="113">
        <f>(D51*E51)</f>
        <v>65.583333333333329</v>
      </c>
      <c r="G51" s="85">
        <f>+G21</f>
        <v>788</v>
      </c>
      <c r="H51" s="112">
        <f>(D51*G51)</f>
        <v>65.666666666666657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223.77</v>
      </c>
      <c r="F52" s="113">
        <f>(D52*E52)</f>
        <v>18.647500000000001</v>
      </c>
      <c r="G52" s="85">
        <f>+G22</f>
        <v>224.22</v>
      </c>
      <c r="H52" s="112">
        <f>(D52*G52)</f>
        <v>18.684999999999999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2016-2017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697.16500000000008</v>
      </c>
      <c r="E55" s="81" t="s">
        <v>11</v>
      </c>
      <c r="F55" s="112">
        <f>+D55*5</f>
        <v>3485.8250000000003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697.28583333333324</v>
      </c>
      <c r="E56" s="81" t="s">
        <v>12</v>
      </c>
      <c r="F56" s="114">
        <f>+D56*7</f>
        <v>4881.0008333333326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8366.8258333333324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2016-2017</v>
      </c>
      <c r="D62" s="81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1076.4275</v>
      </c>
      <c r="E63" s="81" t="s">
        <v>11</v>
      </c>
      <c r="F63" s="112">
        <f>+D63*5</f>
        <v>5382.1374999999998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1076.5858333333333</v>
      </c>
      <c r="E64" s="81" t="s">
        <v>12</v>
      </c>
      <c r="F64" s="114">
        <f>+D64*7</f>
        <v>7536.100833333333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12918.238333333333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bEgY5E41d6LgJ2svmvo8Cs5mhYOxezMz9wZmGp8hWHlZm5c0EUwplPOJ9dbWeOT6w7OWANxQGqd6oM7gSmglfQ==" saltValue="+Zxl4YMRaaNRyzOLxuP0NQ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90"/>
      <c r="C2" s="91"/>
      <c r="D2" s="91"/>
      <c r="E2" s="91"/>
      <c r="F2" s="91"/>
      <c r="G2" s="91"/>
      <c r="H2" s="91"/>
      <c r="I2" s="91"/>
      <c r="J2" s="92"/>
    </row>
    <row r="3" spans="2:10" x14ac:dyDescent="0.2">
      <c r="B3" s="79"/>
      <c r="C3" s="93"/>
      <c r="D3" s="93"/>
      <c r="E3" s="93"/>
      <c r="F3" s="93"/>
      <c r="G3" s="93"/>
      <c r="H3" s="93"/>
      <c r="I3" s="93"/>
      <c r="J3" s="83"/>
    </row>
    <row r="4" spans="2:10" ht="15.75" x14ac:dyDescent="0.25">
      <c r="B4" s="79"/>
      <c r="C4" s="93"/>
      <c r="D4" s="93"/>
      <c r="E4" s="116" t="s">
        <v>17</v>
      </c>
      <c r="F4" s="93"/>
      <c r="G4" s="93"/>
      <c r="H4" s="93"/>
      <c r="I4" s="93"/>
      <c r="J4" s="83"/>
    </row>
    <row r="5" spans="2:10" ht="15.75" x14ac:dyDescent="0.25">
      <c r="B5" s="79"/>
      <c r="C5" s="93"/>
      <c r="D5" s="93"/>
      <c r="E5" s="116" t="s">
        <v>42</v>
      </c>
      <c r="F5" s="93"/>
      <c r="G5" s="93"/>
      <c r="H5" s="93"/>
      <c r="I5" s="93"/>
      <c r="J5" s="83"/>
    </row>
    <row r="6" spans="2:10" ht="15.75" x14ac:dyDescent="0.25">
      <c r="B6" s="79"/>
      <c r="C6" s="93"/>
      <c r="D6" s="93"/>
      <c r="E6" s="116" t="s">
        <v>78</v>
      </c>
      <c r="F6" s="93"/>
      <c r="G6" s="93"/>
      <c r="H6" s="93"/>
      <c r="I6" s="93"/>
      <c r="J6" s="83"/>
    </row>
    <row r="7" spans="2:10" x14ac:dyDescent="0.2">
      <c r="B7" s="94"/>
      <c r="C7" s="93"/>
      <c r="D7" s="93"/>
      <c r="E7" s="93"/>
      <c r="F7" s="93"/>
      <c r="G7" s="93"/>
      <c r="H7" s="93"/>
      <c r="I7" s="93"/>
      <c r="J7" s="83"/>
    </row>
    <row r="8" spans="2:10" x14ac:dyDescent="0.2">
      <c r="B8" s="94"/>
      <c r="C8" s="93"/>
      <c r="D8" s="93"/>
      <c r="E8" s="93"/>
      <c r="F8" s="93"/>
      <c r="G8" s="93"/>
      <c r="H8" s="93"/>
      <c r="I8" s="93"/>
      <c r="J8" s="83"/>
    </row>
    <row r="9" spans="2:10" x14ac:dyDescent="0.2">
      <c r="B9" s="94"/>
      <c r="C9" s="93"/>
      <c r="D9" s="93"/>
      <c r="E9" s="93"/>
      <c r="F9" s="93"/>
      <c r="G9" s="93"/>
      <c r="H9" s="93"/>
      <c r="I9" s="93"/>
      <c r="J9" s="83"/>
    </row>
    <row r="10" spans="2:10" x14ac:dyDescent="0.2">
      <c r="B10" s="94"/>
      <c r="C10" s="93"/>
      <c r="D10" s="93"/>
      <c r="E10" s="93"/>
      <c r="F10" s="93"/>
      <c r="G10" s="93"/>
      <c r="H10" s="93"/>
      <c r="I10" s="93"/>
      <c r="J10" s="83"/>
    </row>
    <row r="11" spans="2:10" x14ac:dyDescent="0.2">
      <c r="B11" s="94"/>
      <c r="C11" s="93"/>
      <c r="D11" s="93"/>
      <c r="E11" s="93"/>
      <c r="F11" s="93"/>
      <c r="G11" s="93"/>
      <c r="H11" s="93"/>
      <c r="I11" s="93"/>
      <c r="J11" s="83"/>
    </row>
    <row r="12" spans="2:10" x14ac:dyDescent="0.2">
      <c r="B12" s="94"/>
      <c r="C12" s="93"/>
      <c r="D12" s="93"/>
      <c r="E12" s="93"/>
      <c r="F12" s="93"/>
      <c r="G12" s="93"/>
      <c r="H12" s="93"/>
      <c r="I12" s="93"/>
      <c r="J12" s="83"/>
    </row>
    <row r="13" spans="2:10" x14ac:dyDescent="0.2">
      <c r="B13" s="94"/>
      <c r="C13" s="93"/>
      <c r="D13" s="93"/>
      <c r="E13" s="93"/>
      <c r="F13" s="93"/>
      <c r="G13" s="93"/>
      <c r="H13" s="93"/>
      <c r="I13" s="93"/>
      <c r="J13" s="83"/>
    </row>
    <row r="14" spans="2:10" ht="16.5" thickBot="1" x14ac:dyDescent="0.3">
      <c r="B14" s="117" t="s">
        <v>44</v>
      </c>
      <c r="C14" s="93"/>
      <c r="D14" s="93"/>
      <c r="E14" s="93"/>
      <c r="F14" s="93"/>
      <c r="G14" s="93"/>
      <c r="H14" s="93"/>
      <c r="I14" s="93"/>
      <c r="J14" s="83"/>
    </row>
    <row r="15" spans="2:10" ht="13.5" thickTop="1" x14ac:dyDescent="0.2">
      <c r="B15" s="118" t="s">
        <v>15</v>
      </c>
      <c r="C15" s="77"/>
      <c r="D15" s="77"/>
      <c r="E15" s="77"/>
      <c r="F15" s="77"/>
      <c r="G15" s="77"/>
      <c r="H15" s="77"/>
      <c r="I15" s="77"/>
      <c r="J15" s="78"/>
    </row>
    <row r="16" spans="2:10" ht="25.5" x14ac:dyDescent="0.2">
      <c r="B16" s="79"/>
      <c r="C16" s="80" t="s">
        <v>9</v>
      </c>
      <c r="D16" s="81" t="s">
        <v>0</v>
      </c>
      <c r="E16" s="81" t="s">
        <v>1</v>
      </c>
      <c r="F16" s="81" t="s">
        <v>2</v>
      </c>
      <c r="G16" s="81" t="s">
        <v>3</v>
      </c>
      <c r="H16" s="81" t="s">
        <v>8</v>
      </c>
      <c r="I16" s="82" t="s">
        <v>13</v>
      </c>
      <c r="J16" s="83"/>
    </row>
    <row r="17" spans="2:10" x14ac:dyDescent="0.2">
      <c r="B17" s="79"/>
      <c r="C17" s="84" t="s">
        <v>4</v>
      </c>
      <c r="D17" s="81">
        <f>1/12</f>
        <v>8.3333333333333329E-2</v>
      </c>
      <c r="E17" s="85">
        <f>+Tabellen!J20</f>
        <v>1288.8399999999999</v>
      </c>
      <c r="F17" s="132">
        <f>+Tabellen!J17</f>
        <v>41.67</v>
      </c>
      <c r="G17" s="85">
        <f>+Tabellen!J21</f>
        <v>41.73</v>
      </c>
      <c r="H17" s="112">
        <f>D17*(E17+(F17*G17))</f>
        <v>252.3107583333333</v>
      </c>
      <c r="I17" s="63">
        <v>1</v>
      </c>
      <c r="J17" s="83"/>
    </row>
    <row r="18" spans="2:10" x14ac:dyDescent="0.2">
      <c r="B18" s="79"/>
      <c r="C18" s="81" t="s">
        <v>5</v>
      </c>
      <c r="D18" s="81">
        <f>1/12</f>
        <v>8.3333333333333329E-2</v>
      </c>
      <c r="E18" s="85">
        <f>+Tabellen!J22</f>
        <v>1842.02</v>
      </c>
      <c r="F18" s="132">
        <f>+Tabellen!J17</f>
        <v>41.67</v>
      </c>
      <c r="G18" s="85">
        <f>+Tabellen!J23</f>
        <v>59.64</v>
      </c>
      <c r="H18" s="112">
        <f>D18*(E18+(F18*G18))</f>
        <v>360.60156666666671</v>
      </c>
      <c r="I18" s="63">
        <v>1</v>
      </c>
      <c r="J18" s="83"/>
    </row>
    <row r="19" spans="2:10" x14ac:dyDescent="0.2">
      <c r="B19" s="79"/>
      <c r="C19" s="81"/>
      <c r="D19" s="81"/>
      <c r="E19" s="81"/>
      <c r="F19" s="81"/>
      <c r="G19" s="81"/>
      <c r="H19" s="81"/>
      <c r="I19" s="81"/>
      <c r="J19" s="83"/>
    </row>
    <row r="20" spans="2:10" x14ac:dyDescent="0.2">
      <c r="B20" s="79"/>
      <c r="C20" s="86" t="s">
        <v>10</v>
      </c>
      <c r="D20" s="81"/>
      <c r="E20" s="81"/>
      <c r="F20" s="86">
        <f>+Tabellen!H4</f>
        <v>2016</v>
      </c>
      <c r="G20" s="86"/>
      <c r="H20" s="86">
        <f>+Tabellen!I4</f>
        <v>2017</v>
      </c>
      <c r="I20" s="81"/>
      <c r="J20" s="83"/>
    </row>
    <row r="21" spans="2:10" x14ac:dyDescent="0.2">
      <c r="B21" s="79"/>
      <c r="C21" s="81" t="s">
        <v>6</v>
      </c>
      <c r="D21" s="81">
        <f>1/12</f>
        <v>8.3333333333333329E-2</v>
      </c>
      <c r="E21" s="85">
        <f>+Tabellen!I31</f>
        <v>788</v>
      </c>
      <c r="F21" s="113">
        <f>(D21*E21)</f>
        <v>65.666666666666657</v>
      </c>
      <c r="G21" s="85">
        <f>+Tabellen!J31</f>
        <v>788</v>
      </c>
      <c r="H21" s="112">
        <f>(D21*G21)</f>
        <v>65.666666666666657</v>
      </c>
      <c r="I21" s="81"/>
      <c r="J21" s="83"/>
    </row>
    <row r="22" spans="2:10" x14ac:dyDescent="0.2">
      <c r="B22" s="79"/>
      <c r="C22" s="81" t="s">
        <v>7</v>
      </c>
      <c r="D22" s="81">
        <f>1/12</f>
        <v>8.3333333333333329E-2</v>
      </c>
      <c r="E22" s="85">
        <f>+Tabellen!I32</f>
        <v>224.22</v>
      </c>
      <c r="F22" s="113">
        <f>(D22*E22)</f>
        <v>18.684999999999999</v>
      </c>
      <c r="G22" s="85">
        <f>+Tabellen!J32</f>
        <v>224.22</v>
      </c>
      <c r="H22" s="112">
        <f>(D22*G22)</f>
        <v>18.684999999999999</v>
      </c>
      <c r="I22" s="81"/>
      <c r="J22" s="83"/>
    </row>
    <row r="23" spans="2:10" x14ac:dyDescent="0.2">
      <c r="B23" s="79"/>
      <c r="C23" s="81"/>
      <c r="D23" s="81"/>
      <c r="E23" s="81"/>
      <c r="F23" s="81"/>
      <c r="G23" s="81"/>
      <c r="H23" s="81"/>
      <c r="I23" s="81"/>
      <c r="J23" s="83"/>
    </row>
    <row r="24" spans="2:10" x14ac:dyDescent="0.2">
      <c r="B24" s="79"/>
      <c r="C24" s="86" t="s">
        <v>108</v>
      </c>
      <c r="D24" s="81"/>
      <c r="E24" s="81"/>
      <c r="F24" s="81"/>
      <c r="G24" s="81"/>
      <c r="H24" s="81"/>
      <c r="I24" s="81"/>
      <c r="J24" s="83"/>
    </row>
    <row r="25" spans="2:10" x14ac:dyDescent="0.2">
      <c r="B25" s="79"/>
      <c r="C25" s="81">
        <f>+Tabellen!H4</f>
        <v>2016</v>
      </c>
      <c r="D25" s="85">
        <f>+H17*I17+H18*I18+F21*I17+F22*I18</f>
        <v>697.26399166666658</v>
      </c>
      <c r="E25" s="81" t="s">
        <v>11</v>
      </c>
      <c r="F25" s="112">
        <f>+D25*5</f>
        <v>3486.319958333333</v>
      </c>
      <c r="G25" s="81"/>
      <c r="H25" s="81"/>
      <c r="I25" s="81"/>
      <c r="J25" s="83"/>
    </row>
    <row r="26" spans="2:10" ht="15" x14ac:dyDescent="0.35">
      <c r="B26" s="79"/>
      <c r="C26" s="81">
        <f>+Tabellen!I4</f>
        <v>2017</v>
      </c>
      <c r="D26" s="85">
        <f>+H17*I17+H18*I18+H21*I17+H22*I18</f>
        <v>697.26399166666658</v>
      </c>
      <c r="E26" s="81" t="s">
        <v>12</v>
      </c>
      <c r="F26" s="114">
        <f>+D26*7</f>
        <v>4880.847941666666</v>
      </c>
      <c r="G26" s="81"/>
      <c r="H26" s="81"/>
      <c r="I26" s="81"/>
      <c r="J26" s="83"/>
    </row>
    <row r="27" spans="2:10" x14ac:dyDescent="0.2">
      <c r="B27" s="79"/>
      <c r="C27" s="81"/>
      <c r="D27" s="81"/>
      <c r="E27" s="81" t="s">
        <v>14</v>
      </c>
      <c r="F27" s="112">
        <f>SUM(F25:F26)</f>
        <v>8367.1678999999986</v>
      </c>
      <c r="G27" s="81"/>
      <c r="H27" s="81"/>
      <c r="I27" s="81"/>
      <c r="J27" s="83"/>
    </row>
    <row r="28" spans="2:10" ht="13.5" thickBot="1" x14ac:dyDescent="0.25">
      <c r="B28" s="87"/>
      <c r="C28" s="88"/>
      <c r="D28" s="88"/>
      <c r="E28" s="88"/>
      <c r="F28" s="88"/>
      <c r="G28" s="88"/>
      <c r="H28" s="88"/>
      <c r="I28" s="88"/>
      <c r="J28" s="89"/>
    </row>
    <row r="29" spans="2:10" ht="13.5" thickTop="1" x14ac:dyDescent="0.2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2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ht="16.5" thickBot="1" x14ac:dyDescent="0.3">
      <c r="B31" s="125" t="s">
        <v>43</v>
      </c>
      <c r="C31" s="123"/>
      <c r="D31" s="123"/>
      <c r="E31" s="123"/>
      <c r="F31" s="123"/>
      <c r="G31" s="123"/>
      <c r="H31" s="123"/>
      <c r="I31" s="123"/>
      <c r="J31" s="124"/>
    </row>
    <row r="32" spans="2:10" ht="14.25" thickTop="1" thickBot="1" x14ac:dyDescent="0.25">
      <c r="B32" s="119" t="s">
        <v>16</v>
      </c>
      <c r="C32" s="95" t="s">
        <v>79</v>
      </c>
      <c r="D32" s="77"/>
      <c r="E32" s="77"/>
      <c r="F32" s="77"/>
      <c r="G32" s="77"/>
      <c r="H32" s="77"/>
      <c r="I32" s="77"/>
      <c r="J32" s="78"/>
    </row>
    <row r="33" spans="2:10" ht="26.25" thickTop="1" x14ac:dyDescent="0.2">
      <c r="B33" s="79"/>
      <c r="C33" s="96" t="s">
        <v>9</v>
      </c>
      <c r="D33" s="97" t="s">
        <v>0</v>
      </c>
      <c r="E33" s="97" t="s">
        <v>1</v>
      </c>
      <c r="F33" s="97" t="s">
        <v>8</v>
      </c>
      <c r="G33" s="98" t="s">
        <v>13</v>
      </c>
      <c r="H33" s="77"/>
      <c r="I33" s="99"/>
      <c r="J33" s="83"/>
    </row>
    <row r="34" spans="2:10" x14ac:dyDescent="0.2">
      <c r="B34" s="79"/>
      <c r="C34" s="100" t="s">
        <v>5</v>
      </c>
      <c r="D34" s="81">
        <f>1/12</f>
        <v>8.3333333333333329E-2</v>
      </c>
      <c r="E34" s="85">
        <f>+Tabellen!J27</f>
        <v>4327.38</v>
      </c>
      <c r="F34" s="112">
        <f>(D34*E34)</f>
        <v>360.61500000000001</v>
      </c>
      <c r="G34" s="63">
        <v>1</v>
      </c>
      <c r="H34" s="93"/>
      <c r="I34" s="101"/>
      <c r="J34" s="83"/>
    </row>
    <row r="35" spans="2:10" x14ac:dyDescent="0.2">
      <c r="B35" s="79"/>
      <c r="C35" s="100"/>
      <c r="D35" s="81"/>
      <c r="E35" s="81"/>
      <c r="F35" s="81"/>
      <c r="G35" s="81"/>
      <c r="H35" s="81"/>
      <c r="I35" s="102"/>
      <c r="J35" s="83"/>
    </row>
    <row r="36" spans="2:10" x14ac:dyDescent="0.2">
      <c r="B36" s="79"/>
      <c r="C36" s="103" t="s">
        <v>10</v>
      </c>
      <c r="D36" s="81"/>
      <c r="E36" s="81"/>
      <c r="F36" s="86">
        <f>+F20</f>
        <v>2016</v>
      </c>
      <c r="G36" s="86"/>
      <c r="H36" s="86">
        <f>+H20</f>
        <v>2017</v>
      </c>
      <c r="I36" s="102"/>
      <c r="J36" s="83"/>
    </row>
    <row r="37" spans="2:10" x14ac:dyDescent="0.2">
      <c r="B37" s="79"/>
      <c r="C37" s="100" t="s">
        <v>7</v>
      </c>
      <c r="D37" s="81">
        <f>1/12</f>
        <v>8.3333333333333329E-2</v>
      </c>
      <c r="E37" s="85">
        <f>+E22</f>
        <v>224.22</v>
      </c>
      <c r="F37" s="113">
        <f>(D37*E37)</f>
        <v>18.684999999999999</v>
      </c>
      <c r="G37" s="85">
        <f>+G22</f>
        <v>224.22</v>
      </c>
      <c r="H37" s="112">
        <f>(D37*G37)</f>
        <v>18.684999999999999</v>
      </c>
      <c r="I37" s="102"/>
      <c r="J37" s="83"/>
    </row>
    <row r="38" spans="2:10" x14ac:dyDescent="0.2">
      <c r="B38" s="79"/>
      <c r="C38" s="100"/>
      <c r="D38" s="81"/>
      <c r="E38" s="81"/>
      <c r="F38" s="81"/>
      <c r="G38" s="81"/>
      <c r="H38" s="81"/>
      <c r="I38" s="102"/>
      <c r="J38" s="83"/>
    </row>
    <row r="39" spans="2:10" x14ac:dyDescent="0.2">
      <c r="B39" s="79"/>
      <c r="C39" s="103" t="str">
        <f>+C24</f>
        <v>Gedurende schooljaar 2017-2018</v>
      </c>
      <c r="D39" s="81"/>
      <c r="E39" s="81"/>
      <c r="F39" s="81"/>
      <c r="G39" s="81"/>
      <c r="H39" s="81"/>
      <c r="I39" s="102"/>
      <c r="J39" s="83"/>
    </row>
    <row r="40" spans="2:10" x14ac:dyDescent="0.2">
      <c r="B40" s="79"/>
      <c r="C40" s="100">
        <f>+C25</f>
        <v>2016</v>
      </c>
      <c r="D40" s="85">
        <f>F34*G34+F37*G34</f>
        <v>379.3</v>
      </c>
      <c r="E40" s="81" t="s">
        <v>11</v>
      </c>
      <c r="F40" s="112">
        <f>+D40*5</f>
        <v>1896.5</v>
      </c>
      <c r="G40" s="81"/>
      <c r="H40" s="81"/>
      <c r="I40" s="102"/>
      <c r="J40" s="83"/>
    </row>
    <row r="41" spans="2:10" ht="15" x14ac:dyDescent="0.35">
      <c r="B41" s="79"/>
      <c r="C41" s="100">
        <f>+C26</f>
        <v>2017</v>
      </c>
      <c r="D41" s="85">
        <f>F34*G34+H37*G34</f>
        <v>379.3</v>
      </c>
      <c r="E41" s="81" t="s">
        <v>12</v>
      </c>
      <c r="F41" s="114">
        <f>+D41*7</f>
        <v>2655.1</v>
      </c>
      <c r="G41" s="81"/>
      <c r="H41" s="81"/>
      <c r="I41" s="102"/>
      <c r="J41" s="83"/>
    </row>
    <row r="42" spans="2:10" ht="13.5" thickBot="1" x14ac:dyDescent="0.25">
      <c r="B42" s="79"/>
      <c r="C42" s="104"/>
      <c r="D42" s="105"/>
      <c r="E42" s="105" t="s">
        <v>14</v>
      </c>
      <c r="F42" s="115">
        <f>SUM(F40:F41)</f>
        <v>4551.6000000000004</v>
      </c>
      <c r="G42" s="105"/>
      <c r="H42" s="105"/>
      <c r="I42" s="106"/>
      <c r="J42" s="83"/>
    </row>
    <row r="43" spans="2:10" ht="13.5" thickTop="1" x14ac:dyDescent="0.2">
      <c r="B43" s="79"/>
      <c r="C43" s="93"/>
      <c r="D43" s="93"/>
      <c r="E43" s="93"/>
      <c r="F43" s="93"/>
      <c r="G43" s="93"/>
      <c r="H43" s="93"/>
      <c r="I43" s="93"/>
      <c r="J43" s="83"/>
    </row>
    <row r="44" spans="2:10" x14ac:dyDescent="0.2">
      <c r="B44" s="126"/>
      <c r="C44" s="127"/>
      <c r="D44" s="127"/>
      <c r="E44" s="127"/>
      <c r="F44" s="127"/>
      <c r="G44" s="127"/>
      <c r="H44" s="127"/>
      <c r="I44" s="127"/>
      <c r="J44" s="128"/>
    </row>
    <row r="45" spans="2:10" ht="13.5" thickBot="1" x14ac:dyDescent="0.25">
      <c r="B45" s="120" t="s">
        <v>16</v>
      </c>
      <c r="C45" s="107" t="s">
        <v>80</v>
      </c>
      <c r="D45" s="93"/>
      <c r="E45" s="93"/>
      <c r="F45" s="93"/>
      <c r="G45" s="93"/>
      <c r="H45" s="93"/>
      <c r="I45" s="93"/>
      <c r="J45" s="83"/>
    </row>
    <row r="46" spans="2:10" ht="26.25" thickTop="1" x14ac:dyDescent="0.2">
      <c r="B46" s="79"/>
      <c r="C46" s="96" t="s">
        <v>9</v>
      </c>
      <c r="D46" s="97" t="s">
        <v>0</v>
      </c>
      <c r="E46" s="97" t="s">
        <v>1</v>
      </c>
      <c r="F46" s="97" t="s">
        <v>8</v>
      </c>
      <c r="G46" s="98" t="s">
        <v>13</v>
      </c>
      <c r="H46" s="77"/>
      <c r="I46" s="99"/>
      <c r="J46" s="83"/>
    </row>
    <row r="47" spans="2:10" x14ac:dyDescent="0.2">
      <c r="B47" s="79"/>
      <c r="C47" s="108" t="s">
        <v>4</v>
      </c>
      <c r="D47" s="81">
        <f>1/12</f>
        <v>8.3333333333333329E-2</v>
      </c>
      <c r="E47" s="85">
        <f>+Tabellen!J26</f>
        <v>3027.83</v>
      </c>
      <c r="F47" s="112">
        <f>(D47*E47)</f>
        <v>252.31916666666666</v>
      </c>
      <c r="G47" s="63">
        <v>1</v>
      </c>
      <c r="H47" s="93"/>
      <c r="I47" s="101"/>
      <c r="J47" s="83"/>
    </row>
    <row r="48" spans="2:10" x14ac:dyDescent="0.2">
      <c r="B48" s="79"/>
      <c r="C48" s="100" t="s">
        <v>5</v>
      </c>
      <c r="D48" s="81">
        <f>1/12</f>
        <v>8.3333333333333329E-2</v>
      </c>
      <c r="E48" s="85">
        <f>+E34</f>
        <v>4327.38</v>
      </c>
      <c r="F48" s="112">
        <f>(D48*E48)</f>
        <v>360.61500000000001</v>
      </c>
      <c r="G48" s="81">
        <f>+G47</f>
        <v>1</v>
      </c>
      <c r="H48" s="93"/>
      <c r="I48" s="101"/>
      <c r="J48" s="83"/>
    </row>
    <row r="49" spans="2:10" x14ac:dyDescent="0.2">
      <c r="B49" s="79"/>
      <c r="C49" s="100"/>
      <c r="D49" s="81"/>
      <c r="E49" s="81"/>
      <c r="F49" s="81"/>
      <c r="G49" s="81"/>
      <c r="H49" s="81"/>
      <c r="I49" s="102"/>
      <c r="J49" s="83"/>
    </row>
    <row r="50" spans="2:10" x14ac:dyDescent="0.2">
      <c r="B50" s="79"/>
      <c r="C50" s="103" t="s">
        <v>10</v>
      </c>
      <c r="D50" s="81"/>
      <c r="E50" s="81"/>
      <c r="F50" s="86">
        <f>+F20</f>
        <v>2016</v>
      </c>
      <c r="G50" s="86"/>
      <c r="H50" s="86">
        <f>+H20</f>
        <v>2017</v>
      </c>
      <c r="I50" s="102"/>
      <c r="J50" s="83"/>
    </row>
    <row r="51" spans="2:10" x14ac:dyDescent="0.2">
      <c r="B51" s="79"/>
      <c r="C51" s="100" t="s">
        <v>6</v>
      </c>
      <c r="D51" s="81">
        <f>1/12</f>
        <v>8.3333333333333329E-2</v>
      </c>
      <c r="E51" s="85">
        <f>+E21</f>
        <v>788</v>
      </c>
      <c r="F51" s="113">
        <f>(D51*E51)</f>
        <v>65.666666666666657</v>
      </c>
      <c r="G51" s="85">
        <f>+G21</f>
        <v>788</v>
      </c>
      <c r="H51" s="112">
        <f>(D51*G51)</f>
        <v>65.666666666666657</v>
      </c>
      <c r="I51" s="102"/>
      <c r="J51" s="83"/>
    </row>
    <row r="52" spans="2:10" x14ac:dyDescent="0.2">
      <c r="B52" s="79"/>
      <c r="C52" s="100" t="s">
        <v>7</v>
      </c>
      <c r="D52" s="81">
        <f>1/12</f>
        <v>8.3333333333333329E-2</v>
      </c>
      <c r="E52" s="85">
        <f>+E22</f>
        <v>224.22</v>
      </c>
      <c r="F52" s="113">
        <f>(D52*E52)</f>
        <v>18.684999999999999</v>
      </c>
      <c r="G52" s="85">
        <f>+G22</f>
        <v>224.22</v>
      </c>
      <c r="H52" s="112">
        <f>(D52*G52)</f>
        <v>18.684999999999999</v>
      </c>
      <c r="I52" s="102"/>
      <c r="J52" s="83"/>
    </row>
    <row r="53" spans="2:10" x14ac:dyDescent="0.2">
      <c r="B53" s="79"/>
      <c r="C53" s="100"/>
      <c r="D53" s="81"/>
      <c r="E53" s="81"/>
      <c r="F53" s="81"/>
      <c r="G53" s="81"/>
      <c r="H53" s="81"/>
      <c r="I53" s="102"/>
      <c r="J53" s="83"/>
    </row>
    <row r="54" spans="2:10" x14ac:dyDescent="0.2">
      <c r="B54" s="79"/>
      <c r="C54" s="103" t="str">
        <f>+C39</f>
        <v>Gedurende schooljaar 2017-2018</v>
      </c>
      <c r="D54" s="81"/>
      <c r="E54" s="81"/>
      <c r="F54" s="81"/>
      <c r="G54" s="81"/>
      <c r="H54" s="81"/>
      <c r="I54" s="102"/>
      <c r="J54" s="83"/>
    </row>
    <row r="55" spans="2:10" x14ac:dyDescent="0.2">
      <c r="B55" s="79"/>
      <c r="C55" s="109">
        <f>+C40</f>
        <v>2016</v>
      </c>
      <c r="D55" s="85">
        <f>+F47*G47+F48*G48+F51*G47+F52*G48</f>
        <v>697.28583333333324</v>
      </c>
      <c r="E55" s="81" t="s">
        <v>11</v>
      </c>
      <c r="F55" s="112">
        <f>+D55*5</f>
        <v>3486.4291666666663</v>
      </c>
      <c r="G55" s="81"/>
      <c r="H55" s="81"/>
      <c r="I55" s="102"/>
      <c r="J55" s="83"/>
    </row>
    <row r="56" spans="2:10" ht="15" x14ac:dyDescent="0.35">
      <c r="B56" s="79"/>
      <c r="C56" s="109">
        <f>+C41</f>
        <v>2017</v>
      </c>
      <c r="D56" s="85">
        <f>+F47*G47+F48*G48+H51*G47+H52*G48</f>
        <v>697.28583333333324</v>
      </c>
      <c r="E56" s="81" t="s">
        <v>12</v>
      </c>
      <c r="F56" s="114">
        <f>+D56*7</f>
        <v>4881.0008333333326</v>
      </c>
      <c r="G56" s="81"/>
      <c r="H56" s="81"/>
      <c r="I56" s="102"/>
      <c r="J56" s="83"/>
    </row>
    <row r="57" spans="2:10" ht="13.5" thickBot="1" x14ac:dyDescent="0.25">
      <c r="B57" s="79"/>
      <c r="C57" s="104"/>
      <c r="D57" s="105"/>
      <c r="E57" s="105" t="s">
        <v>14</v>
      </c>
      <c r="F57" s="115">
        <f>SUM(F55:F56)</f>
        <v>8367.4299999999985</v>
      </c>
      <c r="G57" s="105"/>
      <c r="H57" s="105"/>
      <c r="I57" s="106"/>
      <c r="J57" s="83"/>
    </row>
    <row r="58" spans="2:10" ht="13.5" thickTop="1" x14ac:dyDescent="0.2">
      <c r="B58" s="79"/>
      <c r="C58" s="93"/>
      <c r="D58" s="93"/>
      <c r="E58" s="93"/>
      <c r="F58" s="93"/>
      <c r="G58" s="93"/>
      <c r="H58" s="93"/>
      <c r="I58" s="93"/>
      <c r="J58" s="83"/>
    </row>
    <row r="59" spans="2:10" x14ac:dyDescent="0.2">
      <c r="B59" s="129"/>
      <c r="C59" s="130"/>
      <c r="D59" s="130"/>
      <c r="E59" s="130"/>
      <c r="F59" s="130"/>
      <c r="G59" s="130"/>
      <c r="H59" s="130"/>
      <c r="I59" s="130"/>
      <c r="J59" s="131"/>
    </row>
    <row r="60" spans="2:10" x14ac:dyDescent="0.2">
      <c r="B60" s="90"/>
      <c r="C60" s="91"/>
      <c r="D60" s="91"/>
      <c r="E60" s="91"/>
      <c r="F60" s="91"/>
      <c r="G60" s="91"/>
      <c r="H60" s="91"/>
      <c r="I60" s="91"/>
      <c r="J60" s="92"/>
    </row>
    <row r="61" spans="2:10" ht="13.5" thickBot="1" x14ac:dyDescent="0.25">
      <c r="B61" s="121" t="s">
        <v>45</v>
      </c>
      <c r="C61" s="93"/>
      <c r="D61" s="93"/>
      <c r="E61" s="93"/>
      <c r="F61" s="93"/>
      <c r="G61" s="93"/>
      <c r="H61" s="93"/>
      <c r="I61" s="93"/>
      <c r="J61" s="83"/>
    </row>
    <row r="62" spans="2:10" ht="13.5" thickTop="1" x14ac:dyDescent="0.2">
      <c r="B62" s="79"/>
      <c r="C62" s="103" t="str">
        <f>+C39</f>
        <v>Gedurende schooljaar 2017-2018</v>
      </c>
      <c r="D62" s="81"/>
      <c r="E62" s="97"/>
      <c r="F62" s="97"/>
      <c r="G62" s="97"/>
      <c r="H62" s="97"/>
      <c r="I62" s="110"/>
      <c r="J62" s="83"/>
    </row>
    <row r="63" spans="2:10" x14ac:dyDescent="0.2">
      <c r="B63" s="79"/>
      <c r="C63" s="100">
        <f>+C55</f>
        <v>2016</v>
      </c>
      <c r="D63" s="85">
        <f>+D40+D55</f>
        <v>1076.5858333333333</v>
      </c>
      <c r="E63" s="81" t="s">
        <v>11</v>
      </c>
      <c r="F63" s="112">
        <f>+D63*5</f>
        <v>5382.9291666666668</v>
      </c>
      <c r="G63" s="81"/>
      <c r="H63" s="81"/>
      <c r="I63" s="102"/>
      <c r="J63" s="83"/>
    </row>
    <row r="64" spans="2:10" ht="15" x14ac:dyDescent="0.35">
      <c r="B64" s="79"/>
      <c r="C64" s="100">
        <f>+C56</f>
        <v>2017</v>
      </c>
      <c r="D64" s="85">
        <f>+D41+D56</f>
        <v>1076.5858333333333</v>
      </c>
      <c r="E64" s="81" t="s">
        <v>12</v>
      </c>
      <c r="F64" s="114">
        <f>+D64*7</f>
        <v>7536.100833333333</v>
      </c>
      <c r="G64" s="81"/>
      <c r="H64" s="81"/>
      <c r="I64" s="102"/>
      <c r="J64" s="83"/>
    </row>
    <row r="65" spans="2:10" ht="13.5" thickBot="1" x14ac:dyDescent="0.25">
      <c r="B65" s="79"/>
      <c r="C65" s="104"/>
      <c r="D65" s="105"/>
      <c r="E65" s="105" t="s">
        <v>14</v>
      </c>
      <c r="F65" s="115">
        <f>SUM(F63:F64)</f>
        <v>12919.029999999999</v>
      </c>
      <c r="G65" s="105"/>
      <c r="H65" s="105"/>
      <c r="I65" s="106"/>
      <c r="J65" s="83"/>
    </row>
    <row r="66" spans="2:10" ht="14.25" thickTop="1" thickBot="1" x14ac:dyDescent="0.2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DGj81e2L5Xmp0t0XCvWvBQL6Wfafnp2xb7qnmqI9YMt2EDkUrMPlA/O95ulrpmVuRMXxrstHj1H2KPArmrEJyA==" saltValue="MYGdglQ+p+ivYdXxGZ2Mrg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8</vt:i4>
      </vt:variant>
    </vt:vector>
  </HeadingPairs>
  <TitlesOfParts>
    <vt:vector size="18" baseType="lpstr">
      <vt:lpstr>Overdrachtsverpl. 10-11</vt:lpstr>
      <vt:lpstr>Overdrachtsverpl. 11-12 </vt:lpstr>
      <vt:lpstr>Overdrachtsverpl. 12-13</vt:lpstr>
      <vt:lpstr>Toelichting</vt:lpstr>
      <vt:lpstr>Overdrachtsverpl. 13-14</vt:lpstr>
      <vt:lpstr>Overdrachtsverpl. 14-15</vt:lpstr>
      <vt:lpstr>Overdrachtsverpl. 15-16</vt:lpstr>
      <vt:lpstr>Overdrachtsverpl. 16-17</vt:lpstr>
      <vt:lpstr>Overdrachtsverpl. 17-18</vt:lpstr>
      <vt:lpstr>Tabellen</vt:lpstr>
      <vt:lpstr>'Overdrachtsverpl. 10-11'!Afdrukbereik</vt:lpstr>
      <vt:lpstr>'Overdrachtsverpl. 11-12 '!Afdrukbereik</vt:lpstr>
      <vt:lpstr>'Overdrachtsverpl. 12-13'!Afdrukbereik</vt:lpstr>
      <vt:lpstr>'Overdrachtsverpl. 13-14'!Afdrukbereik</vt:lpstr>
      <vt:lpstr>'Overdrachtsverpl. 14-15'!Afdrukbereik</vt:lpstr>
      <vt:lpstr>'Overdrachtsverpl. 15-16'!Afdrukbereik</vt:lpstr>
      <vt:lpstr>'Overdrachtsverpl. 16-17'!Afdrukbereik</vt:lpstr>
      <vt:lpstr>'Overdrachtsverpl. 17-18'!Afdrukbereik</vt:lpstr>
    </vt:vector>
  </TitlesOfParts>
  <Company>Vos 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B. Keizer</cp:lastModifiedBy>
  <cp:lastPrinted>2015-02-18T13:11:51Z</cp:lastPrinted>
  <dcterms:created xsi:type="dcterms:W3CDTF">2009-02-07T19:47:08Z</dcterms:created>
  <dcterms:modified xsi:type="dcterms:W3CDTF">2016-10-04T20:33:39Z</dcterms:modified>
</cp:coreProperties>
</file>