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B. Keizer\Documents\Instrumenten\toolbox 2018\basisschool\"/>
    </mc:Choice>
  </mc:AlternateContent>
  <bookViews>
    <workbookView xWindow="0" yWindow="0" windowWidth="19200" windowHeight="11595" tabRatio="925" activeTab="1"/>
  </bookViews>
  <sheets>
    <sheet name="toel" sheetId="1" r:id="rId1"/>
    <sheet name="begr(bk)" sheetId="2" r:id="rId2"/>
    <sheet name="loon" sheetId="3" r:id="rId3"/>
    <sheet name="mop" sheetId="4" r:id="rId4"/>
    <sheet name="mip" sheetId="5" r:id="rId5"/>
    <sheet name="act" sheetId="6" r:id="rId6"/>
    <sheet name="begr(tot)" sheetId="7" r:id="rId7"/>
    <sheet name="bal" sheetId="8" r:id="rId8"/>
    <sheet name="ken" sheetId="9" r:id="rId9"/>
    <sheet name="tab" sheetId="32" r:id="rId10"/>
    <sheet name="1" sheetId="11" r:id="rId11"/>
    <sheet name="2" sheetId="33" r:id="rId12"/>
    <sheet name="3" sheetId="34" r:id="rId13"/>
    <sheet name="4" sheetId="35" r:id="rId14"/>
    <sheet name="5" sheetId="36" r:id="rId15"/>
    <sheet name="6" sheetId="37" r:id="rId16"/>
    <sheet name="7" sheetId="38" r:id="rId17"/>
    <sheet name="8" sheetId="39" r:id="rId18"/>
    <sheet name="9" sheetId="40" r:id="rId19"/>
    <sheet name="10" sheetId="41" r:id="rId20"/>
    <sheet name="11" sheetId="42" r:id="rId21"/>
    <sheet name="12" sheetId="43" r:id="rId22"/>
    <sheet name="13" sheetId="44" r:id="rId23"/>
    <sheet name="14" sheetId="45" r:id="rId24"/>
    <sheet name="15" sheetId="46" r:id="rId25"/>
    <sheet name="16" sheetId="47" r:id="rId26"/>
    <sheet name="17" sheetId="48" r:id="rId27"/>
    <sheet name="18" sheetId="49" r:id="rId28"/>
    <sheet name="19" sheetId="50" r:id="rId29"/>
    <sheet name="20" sheetId="51" r:id="rId30"/>
    <sheet name="Module1" sheetId="31" state="veryHidden" r:id="rId31"/>
  </sheets>
  <definedNames>
    <definedName name="_xlnm._FilterDatabase" localSheetId="4" hidden="1">mip!$I$8:$I$149</definedName>
    <definedName name="_xlnm.Print_Area" localSheetId="10">'1'!$B$2:$K$58</definedName>
    <definedName name="_xlnm.Print_Area" localSheetId="19">'10'!$B$2:$K$58</definedName>
    <definedName name="_xlnm.Print_Area" localSheetId="20">'11'!$B$2:$K$58</definedName>
    <definedName name="_xlnm.Print_Area" localSheetId="21">'12'!$B$2:$K$58</definedName>
    <definedName name="_xlnm.Print_Area" localSheetId="22">'13'!$B$2:$K$58</definedName>
    <definedName name="_xlnm.Print_Area" localSheetId="23">'14'!$B$2:$K$58</definedName>
    <definedName name="_xlnm.Print_Area" localSheetId="24">'15'!$B$2:$K$58</definedName>
    <definedName name="_xlnm.Print_Area" localSheetId="25">'16'!$B$2:$K$58</definedName>
    <definedName name="_xlnm.Print_Area" localSheetId="26">'17'!$B$2:$K$58</definedName>
    <definedName name="_xlnm.Print_Area" localSheetId="27">'18'!$B$2:$K$58</definedName>
    <definedName name="_xlnm.Print_Area" localSheetId="28">'19'!$B$2:$K$58</definedName>
    <definedName name="_xlnm.Print_Area" localSheetId="11">'2'!$B$2:$K$58</definedName>
    <definedName name="_xlnm.Print_Area" localSheetId="29">'20'!$B$2:$K$58</definedName>
    <definedName name="_xlnm.Print_Area" localSheetId="12">'3'!$B$2:$K$58</definedName>
    <definedName name="_xlnm.Print_Area" localSheetId="13">'4'!$B$2:$K$58</definedName>
    <definedName name="_xlnm.Print_Area" localSheetId="14">'5'!$B$2:$K$58</definedName>
    <definedName name="_xlnm.Print_Area" localSheetId="15">'6'!$B$2:$K$58</definedName>
    <definedName name="_xlnm.Print_Area" localSheetId="16">'7'!$B$2:$K$58</definedName>
    <definedName name="_xlnm.Print_Area" localSheetId="17">'8'!$B$2:$K$58</definedName>
    <definedName name="_xlnm.Print_Area" localSheetId="18">'9'!$B$2:$K$58</definedName>
    <definedName name="_xlnm.Print_Area" localSheetId="5">act!$B$2:$L$64</definedName>
    <definedName name="_xlnm.Print_Area" localSheetId="7">bal!$B$2:$M$77</definedName>
    <definedName name="_xlnm.Print_Area" localSheetId="1">'begr(bk)'!$B$2:$M$182</definedName>
    <definedName name="_xlnm.Print_Area" localSheetId="6">'begr(tot)'!$B$2:$M$45</definedName>
    <definedName name="_xlnm.Print_Area" localSheetId="8">ken!$B$2:$K$99</definedName>
    <definedName name="_xlnm.Print_Area" localSheetId="2">loon!$B$2:$V$70</definedName>
    <definedName name="_xlnm.Print_Area" localSheetId="4">mip!$B$2:$AD$150</definedName>
    <definedName name="_xlnm.Print_Area" localSheetId="3">mop!$B$2:$Q$31</definedName>
    <definedName name="_xlnm.Print_Area" localSheetId="9">tab!$A$1:$W$57</definedName>
    <definedName name="_xlnm.Print_Area" localSheetId="0">toel!$B$2:$N$81</definedName>
    <definedName name="regels">tab!$W$15:$W$56</definedName>
    <definedName name="schaal">tab!$A$15:$A$56</definedName>
  </definedNames>
  <calcPr calcId="152511"/>
</workbook>
</file>

<file path=xl/calcChain.xml><?xml version="1.0" encoding="utf-8"?>
<calcChain xmlns="http://schemas.openxmlformats.org/spreadsheetml/2006/main">
  <c r="I2" i="32" l="1"/>
  <c r="D2" i="32"/>
  <c r="E2" i="32" s="1"/>
  <c r="F2" i="32" s="1"/>
  <c r="G2" i="32" s="1"/>
  <c r="H2" i="32" l="1"/>
  <c r="K15" i="2" l="1"/>
  <c r="J15" i="2"/>
  <c r="I15" i="2"/>
  <c r="H15" i="2"/>
  <c r="K14" i="2"/>
  <c r="J14" i="2"/>
  <c r="I14" i="2"/>
  <c r="H14" i="2"/>
  <c r="O164" i="3" l="1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I62" i="9" l="1"/>
  <c r="H62" i="9"/>
  <c r="G62" i="9"/>
  <c r="F62" i="9"/>
  <c r="F78" i="9"/>
  <c r="G78" i="9"/>
  <c r="H78" i="9"/>
  <c r="I78" i="9"/>
  <c r="I77" i="9"/>
  <c r="H77" i="9"/>
  <c r="G77" i="9"/>
  <c r="I76" i="9"/>
  <c r="H76" i="9"/>
  <c r="G76" i="9"/>
  <c r="F76" i="9"/>
  <c r="F77" i="9"/>
  <c r="I30" i="9" l="1"/>
  <c r="H30" i="9"/>
  <c r="G30" i="9"/>
  <c r="F30" i="9"/>
  <c r="I29" i="9"/>
  <c r="H29" i="9"/>
  <c r="G29" i="9"/>
  <c r="F29" i="9"/>
  <c r="I28" i="9"/>
  <c r="H28" i="9"/>
  <c r="G28" i="9"/>
  <c r="F28" i="9"/>
  <c r="M67" i="3" l="1"/>
  <c r="L67" i="3"/>
  <c r="M66" i="3"/>
  <c r="L66" i="3"/>
  <c r="M65" i="3"/>
  <c r="L65" i="3"/>
  <c r="M64" i="3"/>
  <c r="L64" i="3"/>
  <c r="M63" i="3"/>
  <c r="L63" i="3"/>
  <c r="M62" i="3"/>
  <c r="L62" i="3"/>
  <c r="M61" i="3"/>
  <c r="L61" i="3"/>
  <c r="M60" i="3"/>
  <c r="L60" i="3"/>
  <c r="M59" i="3"/>
  <c r="L59" i="3"/>
  <c r="M58" i="3"/>
  <c r="L58" i="3"/>
  <c r="M57" i="3"/>
  <c r="L57" i="3"/>
  <c r="M56" i="3"/>
  <c r="L56" i="3"/>
  <c r="M55" i="3"/>
  <c r="L55" i="3"/>
  <c r="M54" i="3"/>
  <c r="L54" i="3"/>
  <c r="M53" i="3"/>
  <c r="L53" i="3"/>
  <c r="M52" i="3"/>
  <c r="L52" i="3"/>
  <c r="M51" i="3"/>
  <c r="L51" i="3"/>
  <c r="M50" i="3"/>
  <c r="L50" i="3"/>
  <c r="M49" i="3"/>
  <c r="L49" i="3"/>
  <c r="M48" i="3"/>
  <c r="L48" i="3"/>
  <c r="R35" i="3" l="1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Y35" i="3" l="1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Z143" i="3" l="1"/>
  <c r="Z111" i="3"/>
  <c r="Z79" i="3"/>
  <c r="Z46" i="3"/>
  <c r="Z67" i="3"/>
  <c r="Z66" i="3"/>
  <c r="Z65" i="3"/>
  <c r="Z64" i="3"/>
  <c r="Z63" i="3"/>
  <c r="Z62" i="3"/>
  <c r="Z61" i="3"/>
  <c r="Z60" i="3"/>
  <c r="Z59" i="3"/>
  <c r="Z58" i="3"/>
  <c r="Z57" i="3"/>
  <c r="Z56" i="3"/>
  <c r="Z55" i="3"/>
  <c r="Z54" i="3"/>
  <c r="Z53" i="3"/>
  <c r="Z52" i="3"/>
  <c r="Z51" i="3"/>
  <c r="Z50" i="3"/>
  <c r="Z49" i="3"/>
  <c r="Z48" i="3"/>
  <c r="Z100" i="3"/>
  <c r="Z99" i="3"/>
  <c r="Z98" i="3"/>
  <c r="Z97" i="3"/>
  <c r="Z96" i="3"/>
  <c r="Z95" i="3"/>
  <c r="Z94" i="3"/>
  <c r="Z93" i="3"/>
  <c r="Z92" i="3"/>
  <c r="Z91" i="3"/>
  <c r="Z90" i="3"/>
  <c r="Z89" i="3"/>
  <c r="Z88" i="3"/>
  <c r="Z87" i="3"/>
  <c r="Z86" i="3"/>
  <c r="Z85" i="3"/>
  <c r="Z84" i="3"/>
  <c r="Z83" i="3"/>
  <c r="Z82" i="3"/>
  <c r="Z81" i="3"/>
  <c r="Z132" i="3"/>
  <c r="Z131" i="3"/>
  <c r="Z130" i="3"/>
  <c r="Z129" i="3"/>
  <c r="Z128" i="3"/>
  <c r="Z127" i="3"/>
  <c r="Z126" i="3"/>
  <c r="Z125" i="3"/>
  <c r="Z124" i="3"/>
  <c r="Z123" i="3"/>
  <c r="Z122" i="3"/>
  <c r="Z121" i="3"/>
  <c r="Z120" i="3"/>
  <c r="Z119" i="3"/>
  <c r="Z118" i="3"/>
  <c r="Z117" i="3"/>
  <c r="Z116" i="3"/>
  <c r="Z115" i="3"/>
  <c r="Z114" i="3"/>
  <c r="Z113" i="3"/>
  <c r="Z163" i="3"/>
  <c r="Z162" i="3"/>
  <c r="Z161" i="3"/>
  <c r="Z160" i="3"/>
  <c r="Z159" i="3"/>
  <c r="Z158" i="3"/>
  <c r="Z157" i="3"/>
  <c r="Z156" i="3"/>
  <c r="Z155" i="3"/>
  <c r="Z154" i="3"/>
  <c r="Z153" i="3"/>
  <c r="Z152" i="3"/>
  <c r="Z151" i="3"/>
  <c r="Z150" i="3"/>
  <c r="Z149" i="3"/>
  <c r="Z148" i="3"/>
  <c r="Z147" i="3"/>
  <c r="Z146" i="3"/>
  <c r="Z145" i="3"/>
  <c r="Z164" i="3"/>
  <c r="AE67" i="3"/>
  <c r="AE66" i="3"/>
  <c r="AE65" i="3"/>
  <c r="AE64" i="3"/>
  <c r="AE63" i="3"/>
  <c r="AE62" i="3"/>
  <c r="AE61" i="3"/>
  <c r="AE60" i="3"/>
  <c r="AE59" i="3"/>
  <c r="AE58" i="3"/>
  <c r="AE57" i="3"/>
  <c r="AE56" i="3"/>
  <c r="AE55" i="3"/>
  <c r="AE54" i="3"/>
  <c r="AE53" i="3"/>
  <c r="AE52" i="3"/>
  <c r="AE51" i="3"/>
  <c r="AE50" i="3"/>
  <c r="AE35" i="3"/>
  <c r="Z35" i="3"/>
  <c r="AA35" i="3"/>
  <c r="T35" i="3"/>
  <c r="S35" i="3"/>
  <c r="P35" i="3"/>
  <c r="N35" i="3"/>
  <c r="AD35" i="3" s="1"/>
  <c r="AE34" i="3"/>
  <c r="Z34" i="3"/>
  <c r="AA34" i="3"/>
  <c r="T34" i="3"/>
  <c r="S34" i="3"/>
  <c r="P34" i="3"/>
  <c r="N34" i="3"/>
  <c r="AD34" i="3" s="1"/>
  <c r="AE33" i="3"/>
  <c r="Z33" i="3"/>
  <c r="AA33" i="3"/>
  <c r="T33" i="3"/>
  <c r="S33" i="3"/>
  <c r="P33" i="3"/>
  <c r="N33" i="3"/>
  <c r="AD33" i="3" s="1"/>
  <c r="AE32" i="3"/>
  <c r="Z32" i="3"/>
  <c r="AA32" i="3"/>
  <c r="T32" i="3"/>
  <c r="S32" i="3"/>
  <c r="P32" i="3"/>
  <c r="N32" i="3"/>
  <c r="AD32" i="3" s="1"/>
  <c r="AE31" i="3"/>
  <c r="Z31" i="3"/>
  <c r="AA31" i="3"/>
  <c r="T31" i="3"/>
  <c r="S31" i="3"/>
  <c r="P31" i="3"/>
  <c r="N31" i="3"/>
  <c r="AD31" i="3" s="1"/>
  <c r="AE30" i="3"/>
  <c r="Z30" i="3"/>
  <c r="AA30" i="3"/>
  <c r="T30" i="3"/>
  <c r="S30" i="3"/>
  <c r="P30" i="3"/>
  <c r="N30" i="3"/>
  <c r="AD30" i="3" s="1"/>
  <c r="AE29" i="3"/>
  <c r="Z29" i="3"/>
  <c r="AA29" i="3"/>
  <c r="T29" i="3"/>
  <c r="S29" i="3"/>
  <c r="P29" i="3"/>
  <c r="N29" i="3"/>
  <c r="AD29" i="3" s="1"/>
  <c r="AE28" i="3"/>
  <c r="Z28" i="3"/>
  <c r="AA28" i="3"/>
  <c r="T28" i="3"/>
  <c r="S28" i="3"/>
  <c r="P28" i="3"/>
  <c r="N28" i="3"/>
  <c r="AD28" i="3" s="1"/>
  <c r="AE27" i="3"/>
  <c r="Z27" i="3"/>
  <c r="AA27" i="3"/>
  <c r="T27" i="3"/>
  <c r="S27" i="3"/>
  <c r="P27" i="3"/>
  <c r="N27" i="3"/>
  <c r="AD27" i="3" s="1"/>
  <c r="AE26" i="3"/>
  <c r="Z26" i="3"/>
  <c r="AA26" i="3"/>
  <c r="T26" i="3"/>
  <c r="S26" i="3"/>
  <c r="P26" i="3"/>
  <c r="N26" i="3"/>
  <c r="AD26" i="3" s="1"/>
  <c r="AE25" i="3"/>
  <c r="Z25" i="3"/>
  <c r="AA25" i="3"/>
  <c r="T25" i="3"/>
  <c r="S25" i="3"/>
  <c r="P25" i="3"/>
  <c r="N25" i="3"/>
  <c r="AD25" i="3" s="1"/>
  <c r="AE24" i="3"/>
  <c r="Z24" i="3"/>
  <c r="AA24" i="3"/>
  <c r="T24" i="3"/>
  <c r="S24" i="3"/>
  <c r="P24" i="3"/>
  <c r="N24" i="3"/>
  <c r="AD24" i="3" s="1"/>
  <c r="AE23" i="3"/>
  <c r="Z23" i="3"/>
  <c r="AA23" i="3"/>
  <c r="T23" i="3"/>
  <c r="S23" i="3"/>
  <c r="P23" i="3"/>
  <c r="N23" i="3"/>
  <c r="AD23" i="3" s="1"/>
  <c r="AE22" i="3"/>
  <c r="Z22" i="3"/>
  <c r="AA22" i="3"/>
  <c r="T22" i="3"/>
  <c r="S22" i="3"/>
  <c r="P22" i="3"/>
  <c r="N22" i="3"/>
  <c r="AD22" i="3" s="1"/>
  <c r="AE21" i="3"/>
  <c r="Z21" i="3"/>
  <c r="AA21" i="3"/>
  <c r="T21" i="3"/>
  <c r="S21" i="3"/>
  <c r="P21" i="3"/>
  <c r="N21" i="3"/>
  <c r="AD21" i="3" s="1"/>
  <c r="AE20" i="3"/>
  <c r="Z20" i="3"/>
  <c r="AA20" i="3"/>
  <c r="T20" i="3"/>
  <c r="S20" i="3"/>
  <c r="P20" i="3"/>
  <c r="N20" i="3"/>
  <c r="AD20" i="3" s="1"/>
  <c r="AE19" i="3"/>
  <c r="Z19" i="3"/>
  <c r="AA19" i="3"/>
  <c r="T19" i="3"/>
  <c r="S19" i="3"/>
  <c r="P19" i="3"/>
  <c r="N19" i="3"/>
  <c r="AD19" i="3" s="1"/>
  <c r="AE18" i="3"/>
  <c r="Z18" i="3"/>
  <c r="AA18" i="3"/>
  <c r="T18" i="3"/>
  <c r="S18" i="3"/>
  <c r="P18" i="3"/>
  <c r="N18" i="3"/>
  <c r="AD18" i="3" s="1"/>
  <c r="AE17" i="3"/>
  <c r="Z17" i="3"/>
  <c r="AA17" i="3"/>
  <c r="N17" i="3"/>
  <c r="AD17" i="3" s="1"/>
  <c r="Z14" i="3"/>
  <c r="Z16" i="3"/>
  <c r="AE16" i="3"/>
  <c r="AA16" i="3"/>
  <c r="N16" i="3"/>
  <c r="P16" i="3" s="1"/>
  <c r="P17" i="3" l="1"/>
  <c r="R17" i="3" s="1"/>
  <c r="AB17" i="3"/>
  <c r="AC17" i="3" s="1"/>
  <c r="AB18" i="3"/>
  <c r="AC18" i="3" s="1"/>
  <c r="AB19" i="3"/>
  <c r="AC19" i="3" s="1"/>
  <c r="AB20" i="3"/>
  <c r="AC20" i="3" s="1"/>
  <c r="AB21" i="3"/>
  <c r="AC21" i="3" s="1"/>
  <c r="AB22" i="3"/>
  <c r="AC22" i="3" s="1"/>
  <c r="AB23" i="3"/>
  <c r="AC23" i="3" s="1"/>
  <c r="AB24" i="3"/>
  <c r="AC24" i="3" s="1"/>
  <c r="AB25" i="3"/>
  <c r="AC25" i="3" s="1"/>
  <c r="AB26" i="3"/>
  <c r="AC26" i="3" s="1"/>
  <c r="AB27" i="3"/>
  <c r="AC27" i="3" s="1"/>
  <c r="AB28" i="3"/>
  <c r="AC28" i="3" s="1"/>
  <c r="AB29" i="3"/>
  <c r="AC29" i="3" s="1"/>
  <c r="AB30" i="3"/>
  <c r="AC30" i="3" s="1"/>
  <c r="AB31" i="3"/>
  <c r="AC31" i="3" s="1"/>
  <c r="AB32" i="3"/>
  <c r="AC32" i="3" s="1"/>
  <c r="AB33" i="3"/>
  <c r="AC33" i="3" s="1"/>
  <c r="AB34" i="3"/>
  <c r="AC34" i="3" s="1"/>
  <c r="AB35" i="3"/>
  <c r="AC35" i="3" s="1"/>
  <c r="AB16" i="3"/>
  <c r="AC16" i="3" s="1"/>
  <c r="AD16" i="3"/>
  <c r="R16" i="3" l="1"/>
  <c r="S17" i="3"/>
  <c r="T17" i="3" l="1"/>
  <c r="AF35" i="3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S16" i="3" s="1"/>
  <c r="T16" i="3" s="1"/>
  <c r="O36" i="3"/>
  <c r="M36" i="3"/>
  <c r="L36" i="3"/>
  <c r="N36" i="3"/>
  <c r="J36" i="3"/>
  <c r="M100" i="3"/>
  <c r="M132" i="3" s="1"/>
  <c r="M164" i="3" s="1"/>
  <c r="L100" i="3"/>
  <c r="AE100" i="3" s="1"/>
  <c r="M99" i="3"/>
  <c r="M131" i="3" s="1"/>
  <c r="M163" i="3" s="1"/>
  <c r="L99" i="3"/>
  <c r="M98" i="3"/>
  <c r="M130" i="3" s="1"/>
  <c r="M162" i="3" s="1"/>
  <c r="L98" i="3"/>
  <c r="L97" i="3"/>
  <c r="M96" i="3"/>
  <c r="M128" i="3" s="1"/>
  <c r="M160" i="3" s="1"/>
  <c r="L96" i="3"/>
  <c r="M95" i="3"/>
  <c r="M127" i="3" s="1"/>
  <c r="M159" i="3" s="1"/>
  <c r="M94" i="3"/>
  <c r="M126" i="3" s="1"/>
  <c r="M158" i="3" s="1"/>
  <c r="L94" i="3"/>
  <c r="AE94" i="3" s="1"/>
  <c r="L93" i="3"/>
  <c r="M92" i="3"/>
  <c r="M124" i="3" s="1"/>
  <c r="M156" i="3" s="1"/>
  <c r="L92" i="3"/>
  <c r="M91" i="3"/>
  <c r="M123" i="3" s="1"/>
  <c r="M155" i="3" s="1"/>
  <c r="L91" i="3"/>
  <c r="M90" i="3"/>
  <c r="M122" i="3" s="1"/>
  <c r="M154" i="3" s="1"/>
  <c r="L90" i="3"/>
  <c r="L89" i="3"/>
  <c r="M88" i="3"/>
  <c r="M120" i="3" s="1"/>
  <c r="M152" i="3" s="1"/>
  <c r="L88" i="3"/>
  <c r="AE88" i="3" s="1"/>
  <c r="M87" i="3"/>
  <c r="M119" i="3" s="1"/>
  <c r="M151" i="3" s="1"/>
  <c r="M86" i="3"/>
  <c r="M118" i="3" s="1"/>
  <c r="M150" i="3" s="1"/>
  <c r="L86" i="3"/>
  <c r="AE86" i="3" s="1"/>
  <c r="M85" i="3"/>
  <c r="M117" i="3" s="1"/>
  <c r="M149" i="3" s="1"/>
  <c r="L85" i="3"/>
  <c r="L84" i="3"/>
  <c r="L83" i="3"/>
  <c r="AE99" i="3" l="1"/>
  <c r="L130" i="3"/>
  <c r="AE130" i="3" s="1"/>
  <c r="AE98" i="3"/>
  <c r="L123" i="3"/>
  <c r="AE123" i="3" s="1"/>
  <c r="AE91" i="3"/>
  <c r="L128" i="3"/>
  <c r="AE128" i="3" s="1"/>
  <c r="AE96" i="3"/>
  <c r="L116" i="3"/>
  <c r="L117" i="3"/>
  <c r="AE117" i="3" s="1"/>
  <c r="AE85" i="3"/>
  <c r="AE90" i="3"/>
  <c r="AE92" i="3"/>
  <c r="L81" i="3"/>
  <c r="AE48" i="3"/>
  <c r="L82" i="3"/>
  <c r="AE49" i="3"/>
  <c r="M82" i="3"/>
  <c r="M114" i="3" s="1"/>
  <c r="M146" i="3" s="1"/>
  <c r="M89" i="3"/>
  <c r="M121" i="3" s="1"/>
  <c r="M153" i="3" s="1"/>
  <c r="M84" i="3"/>
  <c r="M116" i="3" s="1"/>
  <c r="M148" i="3" s="1"/>
  <c r="M93" i="3"/>
  <c r="M125" i="3" s="1"/>
  <c r="M157" i="3" s="1"/>
  <c r="L120" i="3"/>
  <c r="AE120" i="3" s="1"/>
  <c r="L113" i="3"/>
  <c r="L114" i="3"/>
  <c r="L132" i="3"/>
  <c r="AE132" i="3" s="1"/>
  <c r="L129" i="3"/>
  <c r="L160" i="3"/>
  <c r="AE160" i="3" s="1"/>
  <c r="P36" i="3"/>
  <c r="M68" i="3"/>
  <c r="L131" i="3"/>
  <c r="AE131" i="3" s="1"/>
  <c r="L124" i="3"/>
  <c r="AE124" i="3" s="1"/>
  <c r="M97" i="3"/>
  <c r="M129" i="3" s="1"/>
  <c r="M161" i="3" s="1"/>
  <c r="L115" i="3"/>
  <c r="L126" i="3"/>
  <c r="AE126" i="3" s="1"/>
  <c r="L125" i="3"/>
  <c r="L148" i="3"/>
  <c r="AE148" i="3" s="1"/>
  <c r="L68" i="3"/>
  <c r="L118" i="3"/>
  <c r="AE118" i="3" s="1"/>
  <c r="L122" i="3"/>
  <c r="AE122" i="3" s="1"/>
  <c r="M83" i="3"/>
  <c r="M115" i="3" s="1"/>
  <c r="M147" i="3" s="1"/>
  <c r="L121" i="3"/>
  <c r="M81" i="3"/>
  <c r="L87" i="3"/>
  <c r="AE87" i="3" s="1"/>
  <c r="L95" i="3"/>
  <c r="AE95" i="3" s="1"/>
  <c r="L155" i="3" l="1"/>
  <c r="AE155" i="3" s="1"/>
  <c r="AE83" i="3"/>
  <c r="L152" i="3"/>
  <c r="AE152" i="3" s="1"/>
  <c r="AE97" i="3"/>
  <c r="AE121" i="3"/>
  <c r="L162" i="3"/>
  <c r="AE162" i="3" s="1"/>
  <c r="AE115" i="3"/>
  <c r="L149" i="3"/>
  <c r="AE149" i="3" s="1"/>
  <c r="AE89" i="3"/>
  <c r="AE129" i="3"/>
  <c r="AE84" i="3"/>
  <c r="AE125" i="3"/>
  <c r="AE116" i="3"/>
  <c r="AE93" i="3"/>
  <c r="AE81" i="3"/>
  <c r="AE114" i="3"/>
  <c r="AE82" i="3"/>
  <c r="L127" i="3"/>
  <c r="AE127" i="3" s="1"/>
  <c r="L147" i="3"/>
  <c r="AE147" i="3" s="1"/>
  <c r="L119" i="3"/>
  <c r="AE119" i="3" s="1"/>
  <c r="L163" i="3"/>
  <c r="AE163" i="3" s="1"/>
  <c r="L161" i="3"/>
  <c r="AE161" i="3" s="1"/>
  <c r="L146" i="3"/>
  <c r="AE146" i="3" s="1"/>
  <c r="L101" i="3"/>
  <c r="L154" i="3"/>
  <c r="AE154" i="3" s="1"/>
  <c r="L158" i="3"/>
  <c r="AE158" i="3" s="1"/>
  <c r="L164" i="3"/>
  <c r="AE164" i="3" s="1"/>
  <c r="L153" i="3"/>
  <c r="AE153" i="3" s="1"/>
  <c r="L156" i="3"/>
  <c r="AE156" i="3" s="1"/>
  <c r="L145" i="3"/>
  <c r="M101" i="3"/>
  <c r="M113" i="3"/>
  <c r="AE113" i="3" s="1"/>
  <c r="L150" i="3"/>
  <c r="AE150" i="3" s="1"/>
  <c r="L157" i="3"/>
  <c r="AE157" i="3" s="1"/>
  <c r="L133" i="3" l="1"/>
  <c r="L159" i="3"/>
  <c r="AE159" i="3" s="1"/>
  <c r="M145" i="3"/>
  <c r="M165" i="3" s="1"/>
  <c r="M133" i="3"/>
  <c r="L151" i="3"/>
  <c r="AE151" i="3" s="1"/>
  <c r="AE145" i="3" l="1"/>
  <c r="L165" i="3"/>
  <c r="F18" i="8"/>
  <c r="G18" i="8"/>
  <c r="F25" i="8"/>
  <c r="G25" i="8"/>
  <c r="F39" i="8"/>
  <c r="F73" i="8" s="1"/>
  <c r="G39" i="8"/>
  <c r="G73" i="8" s="1"/>
  <c r="F46" i="8"/>
  <c r="G46" i="8"/>
  <c r="F51" i="8"/>
  <c r="G51" i="8"/>
  <c r="F61" i="8"/>
  <c r="F71" i="8" s="1"/>
  <c r="G61" i="8"/>
  <c r="G27" i="8" l="1"/>
  <c r="F27" i="8"/>
  <c r="G71" i="8"/>
  <c r="G63" i="8"/>
  <c r="G70" i="8" s="1"/>
  <c r="F63" i="8"/>
  <c r="F70" i="8" s="1"/>
  <c r="J23" i="2"/>
  <c r="K23" i="2" s="1"/>
  <c r="I23" i="2"/>
  <c r="I22" i="2"/>
  <c r="J22" i="2" s="1"/>
  <c r="K22" i="2" s="1"/>
  <c r="I21" i="2"/>
  <c r="J21" i="2" s="1"/>
  <c r="K21" i="2" s="1"/>
  <c r="I24" i="2" l="1"/>
  <c r="J24" i="2" s="1"/>
  <c r="K24" i="2" s="1"/>
  <c r="I19" i="2"/>
  <c r="J19" i="2" s="1"/>
  <c r="K19" i="2" s="1"/>
  <c r="I20" i="2"/>
  <c r="J20" i="2" s="1"/>
  <c r="K20" i="2" s="1"/>
  <c r="I18" i="2"/>
  <c r="J18" i="2" s="1"/>
  <c r="K18" i="2" s="1"/>
  <c r="W55" i="32" l="1"/>
  <c r="W56" i="32"/>
  <c r="F38" i="7" l="1"/>
  <c r="F27" i="7"/>
  <c r="F19" i="7"/>
  <c r="F74" i="8" s="1"/>
  <c r="F8" i="7"/>
  <c r="F8" i="8" s="1"/>
  <c r="G38" i="7"/>
  <c r="G22" i="7"/>
  <c r="G21" i="7"/>
  <c r="G27" i="7" s="1"/>
  <c r="G19" i="7"/>
  <c r="G74" i="8" s="1"/>
  <c r="G8" i="7" l="1"/>
  <c r="G8" i="8" s="1"/>
  <c r="G29" i="7"/>
  <c r="G42" i="7" s="1"/>
  <c r="G72" i="8" s="1"/>
  <c r="F29" i="7"/>
  <c r="F42" i="7" s="1"/>
  <c r="F72" i="8" s="1"/>
  <c r="H54" i="2"/>
  <c r="I50" i="2" l="1"/>
  <c r="J50" i="2" s="1"/>
  <c r="K50" i="2" s="1"/>
  <c r="I49" i="2"/>
  <c r="J49" i="2" s="1"/>
  <c r="K49" i="2" s="1"/>
  <c r="I48" i="2"/>
  <c r="J48" i="2" s="1"/>
  <c r="K48" i="2" s="1"/>
  <c r="I44" i="2" l="1"/>
  <c r="J44" i="2" s="1"/>
  <c r="K44" i="2" s="1"/>
  <c r="G67" i="3"/>
  <c r="G100" i="3" s="1"/>
  <c r="G132" i="3" s="1"/>
  <c r="G164" i="3" s="1"/>
  <c r="G66" i="3"/>
  <c r="G99" i="3" s="1"/>
  <c r="G131" i="3" s="1"/>
  <c r="G163" i="3" s="1"/>
  <c r="G65" i="3"/>
  <c r="G98" i="3" s="1"/>
  <c r="G130" i="3" s="1"/>
  <c r="G162" i="3" s="1"/>
  <c r="G64" i="3"/>
  <c r="G97" i="3" s="1"/>
  <c r="G129" i="3" s="1"/>
  <c r="G161" i="3" s="1"/>
  <c r="G63" i="3"/>
  <c r="G96" i="3" s="1"/>
  <c r="G128" i="3" s="1"/>
  <c r="G160" i="3" s="1"/>
  <c r="G62" i="3"/>
  <c r="G95" i="3" s="1"/>
  <c r="G127" i="3" s="1"/>
  <c r="G159" i="3" s="1"/>
  <c r="G61" i="3"/>
  <c r="G94" i="3" s="1"/>
  <c r="G126" i="3" s="1"/>
  <c r="G158" i="3" s="1"/>
  <c r="G60" i="3"/>
  <c r="G93" i="3" s="1"/>
  <c r="G125" i="3" s="1"/>
  <c r="G157" i="3" s="1"/>
  <c r="G59" i="3"/>
  <c r="G92" i="3" s="1"/>
  <c r="G124" i="3" s="1"/>
  <c r="G156" i="3" s="1"/>
  <c r="G58" i="3"/>
  <c r="G91" i="3" s="1"/>
  <c r="G123" i="3" s="1"/>
  <c r="G155" i="3" s="1"/>
  <c r="G57" i="3"/>
  <c r="G90" i="3" s="1"/>
  <c r="G122" i="3" s="1"/>
  <c r="G154" i="3" s="1"/>
  <c r="G56" i="3"/>
  <c r="G89" i="3" s="1"/>
  <c r="G121" i="3" s="1"/>
  <c r="G153" i="3" s="1"/>
  <c r="G55" i="3"/>
  <c r="G88" i="3" s="1"/>
  <c r="G120" i="3" s="1"/>
  <c r="G152" i="3" s="1"/>
  <c r="G54" i="3"/>
  <c r="G87" i="3" s="1"/>
  <c r="G119" i="3" s="1"/>
  <c r="G151" i="3" s="1"/>
  <c r="G53" i="3"/>
  <c r="G86" i="3" s="1"/>
  <c r="G118" i="3" s="1"/>
  <c r="G150" i="3" s="1"/>
  <c r="G52" i="3"/>
  <c r="G85" i="3" s="1"/>
  <c r="G117" i="3" s="1"/>
  <c r="G149" i="3" s="1"/>
  <c r="G51" i="3"/>
  <c r="G84" i="3" s="1"/>
  <c r="G116" i="3" s="1"/>
  <c r="G148" i="3" s="1"/>
  <c r="G50" i="3"/>
  <c r="G83" i="3" s="1"/>
  <c r="G115" i="3" s="1"/>
  <c r="G147" i="3" s="1"/>
  <c r="G49" i="3"/>
  <c r="G82" i="3" s="1"/>
  <c r="G114" i="3" s="1"/>
  <c r="G146" i="3" s="1"/>
  <c r="G48" i="3"/>
  <c r="G81" i="3" s="1"/>
  <c r="G113" i="3" s="1"/>
  <c r="G145" i="3" s="1"/>
  <c r="W48" i="32"/>
  <c r="W47" i="32"/>
  <c r="W46" i="32"/>
  <c r="W45" i="32"/>
  <c r="W44" i="32"/>
  <c r="W43" i="32"/>
  <c r="W42" i="32"/>
  <c r="W40" i="32"/>
  <c r="W39" i="32"/>
  <c r="W38" i="32"/>
  <c r="W37" i="32"/>
  <c r="W36" i="32"/>
  <c r="W35" i="32"/>
  <c r="W34" i="32"/>
  <c r="W32" i="32"/>
  <c r="W31" i="32"/>
  <c r="W30" i="32"/>
  <c r="W29" i="32"/>
  <c r="W28" i="32"/>
  <c r="W27" i="32"/>
  <c r="W26" i="32"/>
  <c r="W25" i="32"/>
  <c r="W24" i="32"/>
  <c r="W23" i="32"/>
  <c r="W22" i="32"/>
  <c r="W21" i="32"/>
  <c r="W20" i="32"/>
  <c r="W19" i="32"/>
  <c r="W18" i="32"/>
  <c r="W17" i="32"/>
  <c r="W16" i="32"/>
  <c r="W15" i="32"/>
  <c r="W41" i="32"/>
  <c r="N146" i="5"/>
  <c r="M146" i="5"/>
  <c r="L146" i="5"/>
  <c r="O146" i="5" s="1"/>
  <c r="N145" i="5"/>
  <c r="M145" i="5"/>
  <c r="L145" i="5"/>
  <c r="O145" i="5" s="1"/>
  <c r="N144" i="5"/>
  <c r="M144" i="5"/>
  <c r="L144" i="5"/>
  <c r="O144" i="5" s="1"/>
  <c r="N143" i="5"/>
  <c r="M143" i="5"/>
  <c r="L143" i="5"/>
  <c r="O143" i="5" s="1"/>
  <c r="N142" i="5"/>
  <c r="M142" i="5"/>
  <c r="L142" i="5"/>
  <c r="O142" i="5" s="1"/>
  <c r="N141" i="5"/>
  <c r="M141" i="5"/>
  <c r="L141" i="5"/>
  <c r="O141" i="5" s="1"/>
  <c r="N140" i="5"/>
  <c r="M140" i="5"/>
  <c r="L140" i="5"/>
  <c r="O140" i="5" s="1"/>
  <c r="L148" i="5"/>
  <c r="O148" i="5" s="1"/>
  <c r="M148" i="5"/>
  <c r="N148" i="5"/>
  <c r="S36" i="3"/>
  <c r="I43" i="8"/>
  <c r="J43" i="8" s="1"/>
  <c r="K43" i="8" s="1"/>
  <c r="F48" i="3"/>
  <c r="F81" i="3" s="1"/>
  <c r="AG81" i="3" s="1"/>
  <c r="F49" i="3"/>
  <c r="F82" i="3" s="1"/>
  <c r="AG82" i="3" s="1"/>
  <c r="F50" i="3"/>
  <c r="F83" i="3" s="1"/>
  <c r="F115" i="3" s="1"/>
  <c r="F147" i="3" s="1"/>
  <c r="AG147" i="3" s="1"/>
  <c r="AH147" i="3" s="1"/>
  <c r="F51" i="3"/>
  <c r="F84" i="3" s="1"/>
  <c r="F52" i="3"/>
  <c r="F85" i="3" s="1"/>
  <c r="F53" i="3"/>
  <c r="F86" i="3" s="1"/>
  <c r="F118" i="3" s="1"/>
  <c r="F150" i="3" s="1"/>
  <c r="AG150" i="3" s="1"/>
  <c r="AH150" i="3" s="1"/>
  <c r="F54" i="3"/>
  <c r="F87" i="3" s="1"/>
  <c r="F119" i="3" s="1"/>
  <c r="F55" i="3"/>
  <c r="F88" i="3" s="1"/>
  <c r="F120" i="3" s="1"/>
  <c r="F152" i="3" s="1"/>
  <c r="AG152" i="3" s="1"/>
  <c r="AH152" i="3" s="1"/>
  <c r="F56" i="3"/>
  <c r="F89" i="3" s="1"/>
  <c r="F57" i="3"/>
  <c r="F90" i="3" s="1"/>
  <c r="AG90" i="3" s="1"/>
  <c r="F58" i="3"/>
  <c r="F91" i="3" s="1"/>
  <c r="F59" i="3"/>
  <c r="F92" i="3" s="1"/>
  <c r="AG92" i="3" s="1"/>
  <c r="F60" i="3"/>
  <c r="F93" i="3" s="1"/>
  <c r="F125" i="3" s="1"/>
  <c r="F157" i="3" s="1"/>
  <c r="AG157" i="3" s="1"/>
  <c r="AH157" i="3" s="1"/>
  <c r="F61" i="3"/>
  <c r="F94" i="3" s="1"/>
  <c r="AG94" i="3" s="1"/>
  <c r="F62" i="3"/>
  <c r="F95" i="3" s="1"/>
  <c r="AG95" i="3" s="1"/>
  <c r="F63" i="3"/>
  <c r="F96" i="3" s="1"/>
  <c r="AG96" i="3" s="1"/>
  <c r="F64" i="3"/>
  <c r="F97" i="3" s="1"/>
  <c r="AG97" i="3" s="1"/>
  <c r="F65" i="3"/>
  <c r="F98" i="3" s="1"/>
  <c r="AG98" i="3" s="1"/>
  <c r="F66" i="3"/>
  <c r="F99" i="3" s="1"/>
  <c r="F131" i="3" s="1"/>
  <c r="F163" i="3" s="1"/>
  <c r="AG163" i="3" s="1"/>
  <c r="AH163" i="3" s="1"/>
  <c r="F67" i="3"/>
  <c r="F100" i="3" s="1"/>
  <c r="F132" i="3" s="1"/>
  <c r="AG132" i="3" s="1"/>
  <c r="AH132" i="3" s="1"/>
  <c r="H48" i="3"/>
  <c r="E48" i="3"/>
  <c r="J48" i="3"/>
  <c r="AG51" i="3"/>
  <c r="AH51" i="3" s="1"/>
  <c r="AG52" i="3"/>
  <c r="AH52" i="3" s="1"/>
  <c r="AG55" i="3"/>
  <c r="AH55" i="3" s="1"/>
  <c r="AG59" i="3"/>
  <c r="AH59" i="3" s="1"/>
  <c r="AG60" i="3"/>
  <c r="AH60" i="3" s="1"/>
  <c r="AG63" i="3"/>
  <c r="AH63" i="3" s="1"/>
  <c r="AG16" i="3"/>
  <c r="AH16" i="3" s="1"/>
  <c r="K53" i="8"/>
  <c r="J53" i="8"/>
  <c r="I53" i="8"/>
  <c r="H53" i="8"/>
  <c r="H61" i="8" s="1"/>
  <c r="K48" i="8"/>
  <c r="J48" i="8"/>
  <c r="I48" i="8"/>
  <c r="H48" i="8"/>
  <c r="H51" i="8" s="1"/>
  <c r="K41" i="8"/>
  <c r="J41" i="8"/>
  <c r="I41" i="8"/>
  <c r="H41" i="8"/>
  <c r="K35" i="8"/>
  <c r="J35" i="8"/>
  <c r="I35" i="8"/>
  <c r="H35" i="8"/>
  <c r="I15" i="8"/>
  <c r="J15" i="8" s="1"/>
  <c r="K15" i="8" s="1"/>
  <c r="K20" i="8"/>
  <c r="J20" i="8"/>
  <c r="I20" i="8"/>
  <c r="H20" i="8"/>
  <c r="H156" i="2"/>
  <c r="H90" i="2"/>
  <c r="I134" i="2"/>
  <c r="J134" i="2" s="1"/>
  <c r="K134" i="2" s="1"/>
  <c r="I133" i="2"/>
  <c r="J133" i="2" s="1"/>
  <c r="K133" i="2" s="1"/>
  <c r="I132" i="2"/>
  <c r="J132" i="2" s="1"/>
  <c r="K132" i="2" s="1"/>
  <c r="E49" i="3"/>
  <c r="H49" i="3"/>
  <c r="J49" i="3"/>
  <c r="E7" i="32"/>
  <c r="E50" i="3"/>
  <c r="H50" i="3"/>
  <c r="J50" i="3"/>
  <c r="E51" i="3"/>
  <c r="H51" i="3"/>
  <c r="J51" i="3"/>
  <c r="E52" i="3"/>
  <c r="H52" i="3"/>
  <c r="J52" i="3"/>
  <c r="E53" i="3"/>
  <c r="H53" i="3"/>
  <c r="J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D8" i="32"/>
  <c r="AG17" i="3"/>
  <c r="AH17" i="3" s="1"/>
  <c r="AG18" i="3"/>
  <c r="AH18" i="3" s="1"/>
  <c r="AG19" i="3"/>
  <c r="AH19" i="3" s="1"/>
  <c r="AG20" i="3"/>
  <c r="AH20" i="3" s="1"/>
  <c r="AG21" i="3"/>
  <c r="AH21" i="3" s="1"/>
  <c r="I34" i="2"/>
  <c r="J34" i="2" s="1"/>
  <c r="K34" i="2" s="1"/>
  <c r="I33" i="2"/>
  <c r="J33" i="2" s="1"/>
  <c r="G34" i="6"/>
  <c r="H101" i="2" s="1"/>
  <c r="H34" i="6"/>
  <c r="I101" i="2" s="1"/>
  <c r="I34" i="6"/>
  <c r="J101" i="2" s="1"/>
  <c r="J34" i="6"/>
  <c r="K101" i="2" s="1"/>
  <c r="G36" i="6"/>
  <c r="H103" i="2" s="1"/>
  <c r="H36" i="6"/>
  <c r="I103" i="2" s="1"/>
  <c r="I36" i="6"/>
  <c r="J103" i="2" s="1"/>
  <c r="J36" i="6"/>
  <c r="K103" i="2" s="1"/>
  <c r="L15" i="5"/>
  <c r="O15" i="5" s="1"/>
  <c r="N15" i="5"/>
  <c r="L14" i="5"/>
  <c r="O14" i="5" s="1"/>
  <c r="L17" i="5"/>
  <c r="O17" i="5"/>
  <c r="N17" i="5"/>
  <c r="G39" i="6"/>
  <c r="H106" i="2" s="1"/>
  <c r="H39" i="6"/>
  <c r="I106" i="2" s="1"/>
  <c r="I39" i="6"/>
  <c r="J106" i="2" s="1"/>
  <c r="J39" i="6"/>
  <c r="K106" i="2" s="1"/>
  <c r="F39" i="6"/>
  <c r="F28" i="6"/>
  <c r="F36" i="6"/>
  <c r="F25" i="6"/>
  <c r="F34" i="6"/>
  <c r="F23" i="6"/>
  <c r="G23" i="6"/>
  <c r="H23" i="6"/>
  <c r="I23" i="6"/>
  <c r="J23" i="6"/>
  <c r="G25" i="6"/>
  <c r="H25" i="6"/>
  <c r="I25" i="6"/>
  <c r="J25" i="6"/>
  <c r="G28" i="6"/>
  <c r="H28" i="6"/>
  <c r="I28" i="6"/>
  <c r="J28" i="6"/>
  <c r="I38" i="8"/>
  <c r="J38" i="8" s="1"/>
  <c r="K38" i="8" s="1"/>
  <c r="I37" i="8"/>
  <c r="J37" i="8" s="1"/>
  <c r="K37" i="8" s="1"/>
  <c r="I36" i="8"/>
  <c r="J36" i="8" s="1"/>
  <c r="K36" i="8" s="1"/>
  <c r="I23" i="8"/>
  <c r="J23" i="8" s="1"/>
  <c r="K23" i="8" s="1"/>
  <c r="I22" i="8"/>
  <c r="J22" i="8" s="1"/>
  <c r="K22" i="8" s="1"/>
  <c r="I21" i="8"/>
  <c r="J21" i="8" s="1"/>
  <c r="K21" i="8" s="1"/>
  <c r="I17" i="8"/>
  <c r="J17" i="8" s="1"/>
  <c r="K17" i="8" s="1"/>
  <c r="I60" i="8"/>
  <c r="J60" i="8" s="1"/>
  <c r="K60" i="8" s="1"/>
  <c r="I59" i="8"/>
  <c r="J59" i="8" s="1"/>
  <c r="K59" i="8" s="1"/>
  <c r="I58" i="8"/>
  <c r="J58" i="8" s="1"/>
  <c r="K58" i="8" s="1"/>
  <c r="I57" i="8"/>
  <c r="J57" i="8" s="1"/>
  <c r="K57" i="8" s="1"/>
  <c r="I56" i="8"/>
  <c r="J56" i="8" s="1"/>
  <c r="K56" i="8" s="1"/>
  <c r="I55" i="8"/>
  <c r="J55" i="8" s="1"/>
  <c r="K55" i="8" s="1"/>
  <c r="I54" i="8"/>
  <c r="J54" i="8" s="1"/>
  <c r="K54" i="8" s="1"/>
  <c r="I50" i="8"/>
  <c r="J50" i="8" s="1"/>
  <c r="K50" i="8" s="1"/>
  <c r="I49" i="8"/>
  <c r="J49" i="8" s="1"/>
  <c r="I44" i="8"/>
  <c r="J44" i="8" s="1"/>
  <c r="K44" i="8" s="1"/>
  <c r="I45" i="8"/>
  <c r="J45" i="8" s="1"/>
  <c r="K45" i="8" s="1"/>
  <c r="F18" i="4"/>
  <c r="G15" i="4" s="1"/>
  <c r="G18" i="4" s="1"/>
  <c r="H15" i="4" s="1"/>
  <c r="H18" i="4" s="1"/>
  <c r="I15" i="4" s="1"/>
  <c r="I18" i="4" s="1"/>
  <c r="J15" i="4" s="1"/>
  <c r="J18" i="4" s="1"/>
  <c r="K15" i="4" s="1"/>
  <c r="K18" i="4" s="1"/>
  <c r="L15" i="4" s="1"/>
  <c r="L18" i="4" s="1"/>
  <c r="M15" i="4" s="1"/>
  <c r="M18" i="4" s="1"/>
  <c r="N15" i="4" s="1"/>
  <c r="N18" i="4" s="1"/>
  <c r="O15" i="4" s="1"/>
  <c r="O18" i="4" s="1"/>
  <c r="F25" i="4" s="1"/>
  <c r="F28" i="4" s="1"/>
  <c r="G25" i="4" s="1"/>
  <c r="G28" i="4" s="1"/>
  <c r="H25" i="4" s="1"/>
  <c r="H28" i="4" s="1"/>
  <c r="I25" i="4" s="1"/>
  <c r="I28" i="4" s="1"/>
  <c r="J25" i="4" s="1"/>
  <c r="J28" i="4" s="1"/>
  <c r="K25" i="4" s="1"/>
  <c r="K28" i="4" s="1"/>
  <c r="L25" i="4" s="1"/>
  <c r="L28" i="4" s="1"/>
  <c r="M25" i="4" s="1"/>
  <c r="M28" i="4" s="1"/>
  <c r="N25" i="4" s="1"/>
  <c r="N28" i="4" s="1"/>
  <c r="O25" i="4" s="1"/>
  <c r="O28" i="4" s="1"/>
  <c r="D10" i="32"/>
  <c r="J48" i="6"/>
  <c r="I48" i="6"/>
  <c r="H48" i="6"/>
  <c r="G48" i="6"/>
  <c r="F48" i="6"/>
  <c r="F18" i="6"/>
  <c r="H26" i="2"/>
  <c r="G22" i="9"/>
  <c r="H22" i="9"/>
  <c r="I22" i="9"/>
  <c r="G23" i="9"/>
  <c r="H23" i="9"/>
  <c r="I23" i="9"/>
  <c r="G24" i="9"/>
  <c r="H24" i="9"/>
  <c r="I24" i="9"/>
  <c r="G25" i="9"/>
  <c r="H25" i="9"/>
  <c r="I25" i="9"/>
  <c r="G26" i="9"/>
  <c r="H26" i="9"/>
  <c r="I26" i="9"/>
  <c r="G27" i="9"/>
  <c r="H27" i="9"/>
  <c r="I27" i="9"/>
  <c r="F23" i="9"/>
  <c r="F24" i="9"/>
  <c r="F25" i="9"/>
  <c r="F26" i="9"/>
  <c r="F27" i="9"/>
  <c r="F22" i="9"/>
  <c r="G19" i="9"/>
  <c r="H19" i="9"/>
  <c r="I19" i="9"/>
  <c r="F19" i="9"/>
  <c r="G18" i="9"/>
  <c r="H18" i="9"/>
  <c r="I18" i="9"/>
  <c r="F18" i="9"/>
  <c r="G12" i="9"/>
  <c r="H12" i="9"/>
  <c r="I12" i="9"/>
  <c r="G13" i="9"/>
  <c r="H13" i="9"/>
  <c r="I13" i="9"/>
  <c r="G14" i="9"/>
  <c r="H14" i="9"/>
  <c r="I14" i="9"/>
  <c r="G15" i="9"/>
  <c r="H15" i="9"/>
  <c r="I15" i="9"/>
  <c r="F15" i="9"/>
  <c r="F14" i="9"/>
  <c r="F13" i="9"/>
  <c r="F12" i="9"/>
  <c r="H14" i="8"/>
  <c r="I14" i="8"/>
  <c r="J14" i="8"/>
  <c r="K14" i="8"/>
  <c r="H36" i="7"/>
  <c r="H35" i="7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I114" i="2"/>
  <c r="J114" i="2"/>
  <c r="K114" i="2"/>
  <c r="H114" i="2"/>
  <c r="H125" i="2" s="1"/>
  <c r="H25" i="7" s="1"/>
  <c r="F95" i="9" s="1"/>
  <c r="H18" i="7"/>
  <c r="I45" i="2"/>
  <c r="H17" i="7"/>
  <c r="H16" i="7"/>
  <c r="H38" i="2"/>
  <c r="H15" i="7" s="1"/>
  <c r="H22" i="7"/>
  <c r="H26" i="7"/>
  <c r="F96" i="9" s="1"/>
  <c r="I73" i="2"/>
  <c r="J73" i="2" s="1"/>
  <c r="K73" i="2" s="1"/>
  <c r="I69" i="2"/>
  <c r="J69" i="2" s="1"/>
  <c r="K69" i="2" s="1"/>
  <c r="I70" i="2"/>
  <c r="I71" i="2"/>
  <c r="J71" i="2" s="1"/>
  <c r="K71" i="2" s="1"/>
  <c r="I72" i="2"/>
  <c r="J72" i="2" s="1"/>
  <c r="K72" i="2" s="1"/>
  <c r="I74" i="2"/>
  <c r="J74" i="2" s="1"/>
  <c r="K74" i="2" s="1"/>
  <c r="I75" i="2"/>
  <c r="J75" i="2" s="1"/>
  <c r="K75" i="2" s="1"/>
  <c r="I76" i="2"/>
  <c r="J76" i="2" s="1"/>
  <c r="K76" i="2" s="1"/>
  <c r="I77" i="2"/>
  <c r="J77" i="2" s="1"/>
  <c r="K77" i="2" s="1"/>
  <c r="I78" i="2"/>
  <c r="J78" i="2" s="1"/>
  <c r="K78" i="2" s="1"/>
  <c r="I79" i="2"/>
  <c r="J79" i="2" s="1"/>
  <c r="K79" i="2" s="1"/>
  <c r="I80" i="2"/>
  <c r="I81" i="2"/>
  <c r="J81" i="2" s="1"/>
  <c r="K81" i="2" s="1"/>
  <c r="I82" i="2"/>
  <c r="J82" i="2" s="1"/>
  <c r="K82" i="2" s="1"/>
  <c r="I83" i="2"/>
  <c r="J83" i="2" s="1"/>
  <c r="K83" i="2" s="1"/>
  <c r="I84" i="2"/>
  <c r="J84" i="2" s="1"/>
  <c r="K84" i="2" s="1"/>
  <c r="I85" i="2"/>
  <c r="J85" i="2" s="1"/>
  <c r="K85" i="2" s="1"/>
  <c r="I86" i="2"/>
  <c r="J86" i="2" s="1"/>
  <c r="K86" i="2" s="1"/>
  <c r="I87" i="2"/>
  <c r="J87" i="2" s="1"/>
  <c r="K87" i="2" s="1"/>
  <c r="I88" i="2"/>
  <c r="J88" i="2" s="1"/>
  <c r="K88" i="2" s="1"/>
  <c r="I115" i="2"/>
  <c r="J115" i="2" s="1"/>
  <c r="K115" i="2" s="1"/>
  <c r="I116" i="2"/>
  <c r="J116" i="2" s="1"/>
  <c r="I117" i="2"/>
  <c r="J117" i="2" s="1"/>
  <c r="K117" i="2" s="1"/>
  <c r="I118" i="2"/>
  <c r="J118" i="2" s="1"/>
  <c r="K118" i="2" s="1"/>
  <c r="I119" i="2"/>
  <c r="J119" i="2" s="1"/>
  <c r="K119" i="2" s="1"/>
  <c r="I120" i="2"/>
  <c r="J120" i="2" s="1"/>
  <c r="K120" i="2" s="1"/>
  <c r="I121" i="2"/>
  <c r="J121" i="2" s="1"/>
  <c r="K121" i="2" s="1"/>
  <c r="I122" i="2"/>
  <c r="J122" i="2" s="1"/>
  <c r="K122" i="2" s="1"/>
  <c r="I123" i="2"/>
  <c r="J123" i="2" s="1"/>
  <c r="I131" i="2"/>
  <c r="J131" i="2" s="1"/>
  <c r="I135" i="2"/>
  <c r="J135" i="2" s="1"/>
  <c r="K135" i="2" s="1"/>
  <c r="I136" i="2"/>
  <c r="J136" i="2" s="1"/>
  <c r="K136" i="2" s="1"/>
  <c r="I137" i="2"/>
  <c r="J137" i="2" s="1"/>
  <c r="K137" i="2" s="1"/>
  <c r="I138" i="2"/>
  <c r="J138" i="2" s="1"/>
  <c r="K138" i="2" s="1"/>
  <c r="I139" i="2"/>
  <c r="J139" i="2" s="1"/>
  <c r="K139" i="2" s="1"/>
  <c r="I140" i="2"/>
  <c r="J140" i="2" s="1"/>
  <c r="K140" i="2" s="1"/>
  <c r="I141" i="2"/>
  <c r="J141" i="2" s="1"/>
  <c r="K141" i="2" s="1"/>
  <c r="I142" i="2"/>
  <c r="J142" i="2" s="1"/>
  <c r="K142" i="2" s="1"/>
  <c r="I143" i="2"/>
  <c r="J143" i="2" s="1"/>
  <c r="K143" i="2" s="1"/>
  <c r="I144" i="2"/>
  <c r="J144" i="2" s="1"/>
  <c r="K144" i="2" s="1"/>
  <c r="I145" i="2"/>
  <c r="J145" i="2" s="1"/>
  <c r="K145" i="2" s="1"/>
  <c r="I146" i="2"/>
  <c r="J146" i="2" s="1"/>
  <c r="K146" i="2" s="1"/>
  <c r="I147" i="2"/>
  <c r="J147" i="2" s="1"/>
  <c r="K147" i="2" s="1"/>
  <c r="I148" i="2"/>
  <c r="J148" i="2" s="1"/>
  <c r="K148" i="2" s="1"/>
  <c r="I149" i="2"/>
  <c r="J149" i="2" s="1"/>
  <c r="K149" i="2" s="1"/>
  <c r="I150" i="2"/>
  <c r="J150" i="2" s="1"/>
  <c r="K150" i="2" s="1"/>
  <c r="I151" i="2"/>
  <c r="J151" i="2" s="1"/>
  <c r="K151" i="2" s="1"/>
  <c r="I152" i="2"/>
  <c r="J152" i="2" s="1"/>
  <c r="K152" i="2" s="1"/>
  <c r="I153" i="2"/>
  <c r="J153" i="2" s="1"/>
  <c r="K153" i="2" s="1"/>
  <c r="I154" i="2"/>
  <c r="J154" i="2" s="1"/>
  <c r="K154" i="2" s="1"/>
  <c r="I32" i="2"/>
  <c r="J32" i="2" s="1"/>
  <c r="K32" i="2" s="1"/>
  <c r="I35" i="2"/>
  <c r="J35" i="2" s="1"/>
  <c r="K35" i="2" s="1"/>
  <c r="I36" i="2"/>
  <c r="J36" i="2" s="1"/>
  <c r="K36" i="2" s="1"/>
  <c r="I46" i="2"/>
  <c r="J46" i="2" s="1"/>
  <c r="I47" i="2"/>
  <c r="I51" i="2"/>
  <c r="J51" i="2" s="1"/>
  <c r="K51" i="2" s="1"/>
  <c r="I52" i="2"/>
  <c r="J52" i="2" s="1"/>
  <c r="K52" i="2" s="1"/>
  <c r="I171" i="2"/>
  <c r="J171" i="2" s="1"/>
  <c r="I172" i="2"/>
  <c r="J172" i="2" s="1"/>
  <c r="K172" i="2" s="1"/>
  <c r="K36" i="7" s="1"/>
  <c r="J80" i="2"/>
  <c r="K80" i="2" s="1"/>
  <c r="H174" i="2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J89" i="3"/>
  <c r="J98" i="3"/>
  <c r="L147" i="5"/>
  <c r="O147" i="5" s="1"/>
  <c r="N147" i="5"/>
  <c r="M147" i="5"/>
  <c r="L139" i="5"/>
  <c r="O139" i="5" s="1"/>
  <c r="N139" i="5"/>
  <c r="M139" i="5"/>
  <c r="L138" i="5"/>
  <c r="O138" i="5" s="1"/>
  <c r="N138" i="5"/>
  <c r="M138" i="5"/>
  <c r="L137" i="5"/>
  <c r="O137" i="5" s="1"/>
  <c r="N137" i="5"/>
  <c r="M137" i="5"/>
  <c r="L136" i="5"/>
  <c r="O136" i="5" s="1"/>
  <c r="N136" i="5"/>
  <c r="M136" i="5"/>
  <c r="L135" i="5"/>
  <c r="O135" i="5" s="1"/>
  <c r="N135" i="5"/>
  <c r="M135" i="5"/>
  <c r="L134" i="5"/>
  <c r="O134" i="5" s="1"/>
  <c r="N134" i="5"/>
  <c r="M134" i="5"/>
  <c r="L133" i="5"/>
  <c r="O133" i="5" s="1"/>
  <c r="N133" i="5"/>
  <c r="M133" i="5"/>
  <c r="L132" i="5"/>
  <c r="O132" i="5" s="1"/>
  <c r="N132" i="5"/>
  <c r="M132" i="5"/>
  <c r="L131" i="5"/>
  <c r="O131" i="5" s="1"/>
  <c r="N131" i="5"/>
  <c r="M131" i="5"/>
  <c r="L130" i="5"/>
  <c r="O130" i="5" s="1"/>
  <c r="N130" i="5"/>
  <c r="M130" i="5"/>
  <c r="L129" i="5"/>
  <c r="O129" i="5" s="1"/>
  <c r="N129" i="5"/>
  <c r="M129" i="5"/>
  <c r="L128" i="5"/>
  <c r="O128" i="5" s="1"/>
  <c r="N128" i="5"/>
  <c r="M128" i="5"/>
  <c r="L127" i="5"/>
  <c r="O127" i="5" s="1"/>
  <c r="N127" i="5"/>
  <c r="M127" i="5"/>
  <c r="L126" i="5"/>
  <c r="O126" i="5" s="1"/>
  <c r="N126" i="5"/>
  <c r="M126" i="5"/>
  <c r="L125" i="5"/>
  <c r="O125" i="5" s="1"/>
  <c r="N125" i="5"/>
  <c r="M125" i="5"/>
  <c r="L124" i="5"/>
  <c r="O124" i="5" s="1"/>
  <c r="N124" i="5"/>
  <c r="M124" i="5"/>
  <c r="L123" i="5"/>
  <c r="O123" i="5" s="1"/>
  <c r="N123" i="5"/>
  <c r="M123" i="5"/>
  <c r="L122" i="5"/>
  <c r="O122" i="5" s="1"/>
  <c r="N122" i="5"/>
  <c r="M122" i="5"/>
  <c r="L121" i="5"/>
  <c r="O121" i="5" s="1"/>
  <c r="N121" i="5"/>
  <c r="M121" i="5"/>
  <c r="L120" i="5"/>
  <c r="O120" i="5" s="1"/>
  <c r="N120" i="5"/>
  <c r="M120" i="5"/>
  <c r="L119" i="5"/>
  <c r="O119" i="5" s="1"/>
  <c r="N119" i="5"/>
  <c r="M119" i="5"/>
  <c r="L118" i="5"/>
  <c r="O118" i="5" s="1"/>
  <c r="N118" i="5"/>
  <c r="M118" i="5"/>
  <c r="L117" i="5"/>
  <c r="O117" i="5" s="1"/>
  <c r="N117" i="5"/>
  <c r="M117" i="5"/>
  <c r="L116" i="5"/>
  <c r="O116" i="5" s="1"/>
  <c r="N116" i="5"/>
  <c r="M116" i="5"/>
  <c r="L115" i="5"/>
  <c r="O115" i="5" s="1"/>
  <c r="N115" i="5"/>
  <c r="M115" i="5"/>
  <c r="L114" i="5"/>
  <c r="O114" i="5" s="1"/>
  <c r="N114" i="5"/>
  <c r="M114" i="5"/>
  <c r="L113" i="5"/>
  <c r="O113" i="5" s="1"/>
  <c r="N113" i="5"/>
  <c r="M113" i="5"/>
  <c r="L112" i="5"/>
  <c r="O112" i="5" s="1"/>
  <c r="N112" i="5"/>
  <c r="M112" i="5"/>
  <c r="L111" i="5"/>
  <c r="O111" i="5" s="1"/>
  <c r="N111" i="5"/>
  <c r="M111" i="5"/>
  <c r="L110" i="5"/>
  <c r="O110" i="5" s="1"/>
  <c r="N110" i="5"/>
  <c r="M110" i="5"/>
  <c r="L109" i="5"/>
  <c r="O109" i="5" s="1"/>
  <c r="N109" i="5"/>
  <c r="M109" i="5"/>
  <c r="L108" i="5"/>
  <c r="O108" i="5" s="1"/>
  <c r="N108" i="5"/>
  <c r="M108" i="5"/>
  <c r="L107" i="5"/>
  <c r="O107" i="5" s="1"/>
  <c r="N107" i="5"/>
  <c r="M107" i="5"/>
  <c r="L106" i="5"/>
  <c r="O106" i="5" s="1"/>
  <c r="N106" i="5"/>
  <c r="M106" i="5"/>
  <c r="L105" i="5"/>
  <c r="O105" i="5" s="1"/>
  <c r="N105" i="5"/>
  <c r="M105" i="5"/>
  <c r="L104" i="5"/>
  <c r="O104" i="5" s="1"/>
  <c r="N104" i="5"/>
  <c r="M104" i="5"/>
  <c r="L103" i="5"/>
  <c r="O103" i="5" s="1"/>
  <c r="N103" i="5"/>
  <c r="M103" i="5"/>
  <c r="L102" i="5"/>
  <c r="O102" i="5" s="1"/>
  <c r="N102" i="5"/>
  <c r="M102" i="5"/>
  <c r="L101" i="5"/>
  <c r="O101" i="5" s="1"/>
  <c r="N101" i="5"/>
  <c r="M101" i="5"/>
  <c r="L100" i="5"/>
  <c r="O100" i="5" s="1"/>
  <c r="N100" i="5"/>
  <c r="M100" i="5"/>
  <c r="L99" i="5"/>
  <c r="O99" i="5" s="1"/>
  <c r="N99" i="5"/>
  <c r="M99" i="5"/>
  <c r="L98" i="5"/>
  <c r="O98" i="5" s="1"/>
  <c r="N98" i="5"/>
  <c r="M98" i="5"/>
  <c r="L97" i="5"/>
  <c r="O97" i="5" s="1"/>
  <c r="N97" i="5"/>
  <c r="M97" i="5"/>
  <c r="L96" i="5"/>
  <c r="O96" i="5" s="1"/>
  <c r="N96" i="5"/>
  <c r="M96" i="5"/>
  <c r="L95" i="5"/>
  <c r="O95" i="5" s="1"/>
  <c r="N95" i="5"/>
  <c r="M95" i="5"/>
  <c r="L94" i="5"/>
  <c r="O94" i="5" s="1"/>
  <c r="N94" i="5"/>
  <c r="M94" i="5"/>
  <c r="L93" i="5"/>
  <c r="O93" i="5" s="1"/>
  <c r="N93" i="5"/>
  <c r="M93" i="5"/>
  <c r="L92" i="5"/>
  <c r="O92" i="5" s="1"/>
  <c r="N92" i="5"/>
  <c r="M92" i="5"/>
  <c r="L91" i="5"/>
  <c r="O91" i="5" s="1"/>
  <c r="N91" i="5"/>
  <c r="M91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L16" i="5"/>
  <c r="N16" i="5" s="1"/>
  <c r="L18" i="5"/>
  <c r="O18" i="5" s="1"/>
  <c r="L19" i="5"/>
  <c r="O19" i="5" s="1"/>
  <c r="L20" i="5"/>
  <c r="O20" i="5" s="1"/>
  <c r="L21" i="5"/>
  <c r="O21" i="5" s="1"/>
  <c r="L22" i="5"/>
  <c r="O22" i="5" s="1"/>
  <c r="L23" i="5"/>
  <c r="O23" i="5" s="1"/>
  <c r="L24" i="5"/>
  <c r="O24" i="5" s="1"/>
  <c r="L25" i="5"/>
  <c r="O25" i="5" s="1"/>
  <c r="L26" i="5"/>
  <c r="O26" i="5" s="1"/>
  <c r="L27" i="5"/>
  <c r="O27" i="5" s="1"/>
  <c r="L28" i="5"/>
  <c r="O28" i="5" s="1"/>
  <c r="L29" i="5"/>
  <c r="O29" i="5" s="1"/>
  <c r="L30" i="5"/>
  <c r="O30" i="5" s="1"/>
  <c r="L31" i="5"/>
  <c r="O31" i="5" s="1"/>
  <c r="L32" i="5"/>
  <c r="O32" i="5" s="1"/>
  <c r="L33" i="5"/>
  <c r="O33" i="5" s="1"/>
  <c r="L34" i="5"/>
  <c r="O34" i="5" s="1"/>
  <c r="L35" i="5"/>
  <c r="O35" i="5" s="1"/>
  <c r="L36" i="5"/>
  <c r="O36" i="5" s="1"/>
  <c r="L37" i="5"/>
  <c r="O37" i="5" s="1"/>
  <c r="L38" i="5"/>
  <c r="O38" i="5" s="1"/>
  <c r="L39" i="5"/>
  <c r="O39" i="5"/>
  <c r="L40" i="5"/>
  <c r="O40" i="5" s="1"/>
  <c r="L41" i="5"/>
  <c r="O41" i="5"/>
  <c r="L42" i="5"/>
  <c r="O42" i="5" s="1"/>
  <c r="L43" i="5"/>
  <c r="O43" i="5"/>
  <c r="L44" i="5"/>
  <c r="O44" i="5" s="1"/>
  <c r="L45" i="5"/>
  <c r="O45" i="5"/>
  <c r="L46" i="5"/>
  <c r="O46" i="5" s="1"/>
  <c r="L47" i="5"/>
  <c r="O47" i="5"/>
  <c r="L48" i="5"/>
  <c r="O48" i="5" s="1"/>
  <c r="L49" i="5"/>
  <c r="O49" i="5"/>
  <c r="L50" i="5"/>
  <c r="O50" i="5" s="1"/>
  <c r="L51" i="5"/>
  <c r="O51" i="5"/>
  <c r="L52" i="5"/>
  <c r="O52" i="5" s="1"/>
  <c r="L53" i="5"/>
  <c r="O53" i="5"/>
  <c r="L54" i="5"/>
  <c r="O54" i="5" s="1"/>
  <c r="L55" i="5"/>
  <c r="O55" i="5"/>
  <c r="L56" i="5"/>
  <c r="O56" i="5" s="1"/>
  <c r="L57" i="5"/>
  <c r="O57" i="5"/>
  <c r="L58" i="5"/>
  <c r="O58" i="5" s="1"/>
  <c r="L59" i="5"/>
  <c r="O59" i="5"/>
  <c r="L60" i="5"/>
  <c r="O60" i="5" s="1"/>
  <c r="L61" i="5"/>
  <c r="O61" i="5"/>
  <c r="L62" i="5"/>
  <c r="O62" i="5" s="1"/>
  <c r="L63" i="5"/>
  <c r="O63" i="5"/>
  <c r="L64" i="5"/>
  <c r="O64" i="5" s="1"/>
  <c r="L65" i="5"/>
  <c r="O65" i="5"/>
  <c r="L66" i="5"/>
  <c r="O66" i="5" s="1"/>
  <c r="L67" i="5"/>
  <c r="O67" i="5"/>
  <c r="L68" i="5"/>
  <c r="O68" i="5" s="1"/>
  <c r="L69" i="5"/>
  <c r="O69" i="5"/>
  <c r="L70" i="5"/>
  <c r="O70" i="5" s="1"/>
  <c r="L71" i="5"/>
  <c r="O71" i="5"/>
  <c r="L72" i="5"/>
  <c r="O72" i="5" s="1"/>
  <c r="L73" i="5"/>
  <c r="O73" i="5"/>
  <c r="L74" i="5"/>
  <c r="O74" i="5" s="1"/>
  <c r="L75" i="5"/>
  <c r="O75" i="5"/>
  <c r="L76" i="5"/>
  <c r="O76" i="5" s="1"/>
  <c r="L77" i="5"/>
  <c r="O77" i="5"/>
  <c r="L78" i="5"/>
  <c r="O78" i="5" s="1"/>
  <c r="L79" i="5"/>
  <c r="O79" i="5"/>
  <c r="L80" i="5"/>
  <c r="O80" i="5" s="1"/>
  <c r="L81" i="5"/>
  <c r="O81" i="5"/>
  <c r="L82" i="5"/>
  <c r="O82" i="5" s="1"/>
  <c r="L83" i="5"/>
  <c r="O83" i="5"/>
  <c r="L84" i="5"/>
  <c r="O84" i="5" s="1"/>
  <c r="L85" i="5"/>
  <c r="O85" i="5"/>
  <c r="L86" i="5"/>
  <c r="O86" i="5" s="1"/>
  <c r="L87" i="5"/>
  <c r="O87" i="5"/>
  <c r="L88" i="5"/>
  <c r="O88" i="5" s="1"/>
  <c r="L89" i="5"/>
  <c r="O89" i="5"/>
  <c r="L90" i="5"/>
  <c r="O90" i="5" s="1"/>
  <c r="M66" i="5"/>
  <c r="M90" i="5"/>
  <c r="M89" i="5"/>
  <c r="M14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E138" i="3"/>
  <c r="E137" i="3"/>
  <c r="E106" i="3"/>
  <c r="E105" i="3"/>
  <c r="E74" i="3"/>
  <c r="E73" i="3"/>
  <c r="E41" i="3"/>
  <c r="E40" i="3"/>
  <c r="E9" i="3"/>
  <c r="E8" i="3"/>
  <c r="AG22" i="3"/>
  <c r="AH22" i="3" s="1"/>
  <c r="AG23" i="3"/>
  <c r="AH23" i="3" s="1"/>
  <c r="AG24" i="3"/>
  <c r="AH24" i="3" s="1"/>
  <c r="AG25" i="3"/>
  <c r="AH25" i="3" s="1"/>
  <c r="AG26" i="3"/>
  <c r="AH26" i="3" s="1"/>
  <c r="AG27" i="3"/>
  <c r="AH27" i="3" s="1"/>
  <c r="AG28" i="3"/>
  <c r="AH28" i="3" s="1"/>
  <c r="AG29" i="3"/>
  <c r="AH29" i="3" s="1"/>
  <c r="AG30" i="3"/>
  <c r="AH30" i="3" s="1"/>
  <c r="AG31" i="3"/>
  <c r="AH31" i="3" s="1"/>
  <c r="AG32" i="3"/>
  <c r="AH32" i="3" s="1"/>
  <c r="AG33" i="3"/>
  <c r="AH33" i="3" s="1"/>
  <c r="AG34" i="3"/>
  <c r="AH34" i="3" s="1"/>
  <c r="AG35" i="3"/>
  <c r="AH35" i="3" s="1"/>
  <c r="D67" i="3"/>
  <c r="D100" i="3" s="1"/>
  <c r="D132" i="3" s="1"/>
  <c r="D164" i="3" s="1"/>
  <c r="D66" i="3"/>
  <c r="D99" i="3" s="1"/>
  <c r="D131" i="3" s="1"/>
  <c r="D163" i="3" s="1"/>
  <c r="D65" i="3"/>
  <c r="D98" i="3" s="1"/>
  <c r="D130" i="3" s="1"/>
  <c r="D162" i="3" s="1"/>
  <c r="D64" i="3"/>
  <c r="D97" i="3" s="1"/>
  <c r="D129" i="3" s="1"/>
  <c r="D161" i="3" s="1"/>
  <c r="D63" i="3"/>
  <c r="D96" i="3" s="1"/>
  <c r="D128" i="3" s="1"/>
  <c r="D160" i="3" s="1"/>
  <c r="D62" i="3"/>
  <c r="D95" i="3" s="1"/>
  <c r="D127" i="3" s="1"/>
  <c r="D159" i="3" s="1"/>
  <c r="D61" i="3"/>
  <c r="D94" i="3" s="1"/>
  <c r="D126" i="3" s="1"/>
  <c r="D158" i="3" s="1"/>
  <c r="D60" i="3"/>
  <c r="D93" i="3" s="1"/>
  <c r="D125" i="3" s="1"/>
  <c r="D157" i="3" s="1"/>
  <c r="D59" i="3"/>
  <c r="D92" i="3" s="1"/>
  <c r="D124" i="3" s="1"/>
  <c r="D156" i="3" s="1"/>
  <c r="D58" i="3"/>
  <c r="D91" i="3" s="1"/>
  <c r="D123" i="3" s="1"/>
  <c r="D155" i="3" s="1"/>
  <c r="D57" i="3"/>
  <c r="D90" i="3" s="1"/>
  <c r="D122" i="3" s="1"/>
  <c r="D154" i="3" s="1"/>
  <c r="D56" i="3"/>
  <c r="D89" i="3" s="1"/>
  <c r="D121" i="3" s="1"/>
  <c r="D153" i="3" s="1"/>
  <c r="D55" i="3"/>
  <c r="D88" i="3" s="1"/>
  <c r="D120" i="3" s="1"/>
  <c r="D152" i="3" s="1"/>
  <c r="D54" i="3"/>
  <c r="D87" i="3" s="1"/>
  <c r="D119" i="3" s="1"/>
  <c r="D151" i="3" s="1"/>
  <c r="D53" i="3"/>
  <c r="D86" i="3" s="1"/>
  <c r="D118" i="3" s="1"/>
  <c r="D150" i="3" s="1"/>
  <c r="D52" i="3"/>
  <c r="D85" i="3" s="1"/>
  <c r="D117" i="3" s="1"/>
  <c r="D149" i="3" s="1"/>
  <c r="D51" i="3"/>
  <c r="D84" i="3" s="1"/>
  <c r="D116" i="3" s="1"/>
  <c r="D148" i="3" s="1"/>
  <c r="D50" i="3"/>
  <c r="D83" i="3" s="1"/>
  <c r="D115" i="3" s="1"/>
  <c r="D147" i="3" s="1"/>
  <c r="D49" i="3"/>
  <c r="D82" i="3" s="1"/>
  <c r="D114" i="3" s="1"/>
  <c r="D146" i="3" s="1"/>
  <c r="D48" i="3"/>
  <c r="D81" i="3" s="1"/>
  <c r="D113" i="3" s="1"/>
  <c r="D145" i="3" s="1"/>
  <c r="E9" i="32"/>
  <c r="H42" i="8"/>
  <c r="J45" i="2"/>
  <c r="J17" i="7" s="1"/>
  <c r="J70" i="2"/>
  <c r="K70" i="2" s="1"/>
  <c r="J42" i="8"/>
  <c r="K116" i="2"/>
  <c r="I36" i="7"/>
  <c r="N14" i="5"/>
  <c r="K42" i="8"/>
  <c r="I42" i="8"/>
  <c r="K49" i="8"/>
  <c r="F37" i="6"/>
  <c r="F38" i="6"/>
  <c r="G37" i="6"/>
  <c r="H104" i="2" s="1"/>
  <c r="I37" i="6"/>
  <c r="J104" i="2" s="1"/>
  <c r="F26" i="6"/>
  <c r="F27" i="6"/>
  <c r="H37" i="6"/>
  <c r="I104" i="2" s="1"/>
  <c r="H38" i="6"/>
  <c r="I105" i="2" s="1"/>
  <c r="H26" i="6"/>
  <c r="G38" i="6"/>
  <c r="H105" i="2" s="1"/>
  <c r="I38" i="6"/>
  <c r="J105" i="2" s="1"/>
  <c r="G26" i="6"/>
  <c r="J37" i="6"/>
  <c r="K104" i="2" s="1"/>
  <c r="I27" i="6"/>
  <c r="H27" i="6"/>
  <c r="G27" i="6"/>
  <c r="I26" i="6"/>
  <c r="J38" i="6"/>
  <c r="K105" i="2" s="1"/>
  <c r="J26" i="6"/>
  <c r="J27" i="6"/>
  <c r="AG100" i="3"/>
  <c r="F124" i="3"/>
  <c r="F156" i="3" s="1"/>
  <c r="AG156" i="3" s="1"/>
  <c r="AH156" i="3" s="1"/>
  <c r="AG88" i="3"/>
  <c r="F128" i="3"/>
  <c r="AG128" i="3" s="1"/>
  <c r="AH128" i="3" s="1"/>
  <c r="F129" i="3"/>
  <c r="F161" i="3" s="1"/>
  <c r="AG161" i="3" s="1"/>
  <c r="AH161" i="3" s="1"/>
  <c r="K123" i="2"/>
  <c r="K33" i="2"/>
  <c r="F113" i="3"/>
  <c r="AG113" i="3" s="1"/>
  <c r="F89" i="9" l="1"/>
  <c r="F90" i="9"/>
  <c r="H32" i="9"/>
  <c r="H58" i="9" s="1"/>
  <c r="R50" i="3"/>
  <c r="I50" i="3"/>
  <c r="Y50" i="3" s="1"/>
  <c r="P50" i="3"/>
  <c r="N50" i="3"/>
  <c r="AD50" i="3" s="1"/>
  <c r="T50" i="3"/>
  <c r="S50" i="3"/>
  <c r="R98" i="3"/>
  <c r="I98" i="3"/>
  <c r="T98" i="3"/>
  <c r="S98" i="3"/>
  <c r="P98" i="3"/>
  <c r="N98" i="3"/>
  <c r="AD98" i="3" s="1"/>
  <c r="R67" i="3"/>
  <c r="I67" i="3"/>
  <c r="Y67" i="3" s="1"/>
  <c r="S67" i="3"/>
  <c r="P67" i="3"/>
  <c r="N67" i="3"/>
  <c r="AD67" i="3" s="1"/>
  <c r="T67" i="3"/>
  <c r="R55" i="3"/>
  <c r="I55" i="3"/>
  <c r="Y55" i="3" s="1"/>
  <c r="S55" i="3"/>
  <c r="P55" i="3"/>
  <c r="N55" i="3"/>
  <c r="AD55" i="3" s="1"/>
  <c r="T55" i="3"/>
  <c r="R53" i="3"/>
  <c r="I53" i="3"/>
  <c r="Y53" i="3" s="1"/>
  <c r="N53" i="3"/>
  <c r="AD53" i="3" s="1"/>
  <c r="T53" i="3"/>
  <c r="S53" i="3"/>
  <c r="P53" i="3"/>
  <c r="R66" i="3"/>
  <c r="I66" i="3"/>
  <c r="Y66" i="3" s="1"/>
  <c r="P66" i="3"/>
  <c r="N66" i="3"/>
  <c r="AD66" i="3" s="1"/>
  <c r="T66" i="3"/>
  <c r="S66" i="3"/>
  <c r="R54" i="3"/>
  <c r="I54" i="3"/>
  <c r="Y54" i="3" s="1"/>
  <c r="P54" i="3"/>
  <c r="N54" i="3"/>
  <c r="AD54" i="3" s="1"/>
  <c r="T54" i="3"/>
  <c r="S54" i="3"/>
  <c r="AG93" i="3"/>
  <c r="R65" i="3"/>
  <c r="I65" i="3"/>
  <c r="Y65" i="3" s="1"/>
  <c r="N65" i="3"/>
  <c r="AD65" i="3" s="1"/>
  <c r="T65" i="3"/>
  <c r="S65" i="3"/>
  <c r="P65" i="3"/>
  <c r="R61" i="3"/>
  <c r="I61" i="3"/>
  <c r="Y61" i="3" s="1"/>
  <c r="N61" i="3"/>
  <c r="AD61" i="3" s="1"/>
  <c r="T61" i="3"/>
  <c r="S61" i="3"/>
  <c r="P61" i="3"/>
  <c r="R57" i="3"/>
  <c r="I57" i="3"/>
  <c r="Y57" i="3" s="1"/>
  <c r="N57" i="3"/>
  <c r="AD57" i="3" s="1"/>
  <c r="T57" i="3"/>
  <c r="S57" i="3"/>
  <c r="P57" i="3"/>
  <c r="R51" i="3"/>
  <c r="I51" i="3"/>
  <c r="Y51" i="3" s="1"/>
  <c r="S51" i="3"/>
  <c r="P51" i="3"/>
  <c r="N51" i="3"/>
  <c r="AD51" i="3" s="1"/>
  <c r="T51" i="3"/>
  <c r="R63" i="3"/>
  <c r="I63" i="3"/>
  <c r="Y63" i="3" s="1"/>
  <c r="S63" i="3"/>
  <c r="P63" i="3"/>
  <c r="N63" i="3"/>
  <c r="AD63" i="3" s="1"/>
  <c r="T63" i="3"/>
  <c r="R59" i="3"/>
  <c r="I59" i="3"/>
  <c r="Y59" i="3" s="1"/>
  <c r="S59" i="3"/>
  <c r="P59" i="3"/>
  <c r="N59" i="3"/>
  <c r="AD59" i="3" s="1"/>
  <c r="T59" i="3"/>
  <c r="R89" i="3"/>
  <c r="I89" i="3"/>
  <c r="T89" i="3"/>
  <c r="S89" i="3"/>
  <c r="N89" i="3"/>
  <c r="AD89" i="3" s="1"/>
  <c r="P89" i="3"/>
  <c r="R62" i="3"/>
  <c r="I62" i="3"/>
  <c r="Y62" i="3" s="1"/>
  <c r="P62" i="3"/>
  <c r="N62" i="3"/>
  <c r="AD62" i="3" s="1"/>
  <c r="T62" i="3"/>
  <c r="S62" i="3"/>
  <c r="R58" i="3"/>
  <c r="I58" i="3"/>
  <c r="Y58" i="3" s="1"/>
  <c r="P58" i="3"/>
  <c r="N58" i="3"/>
  <c r="AD58" i="3" s="1"/>
  <c r="T58" i="3"/>
  <c r="S58" i="3"/>
  <c r="F122" i="3"/>
  <c r="AG122" i="3" s="1"/>
  <c r="AH122" i="3" s="1"/>
  <c r="R64" i="3"/>
  <c r="I64" i="3"/>
  <c r="Y64" i="3" s="1"/>
  <c r="T64" i="3"/>
  <c r="S64" i="3"/>
  <c r="N64" i="3"/>
  <c r="AD64" i="3" s="1"/>
  <c r="P64" i="3"/>
  <c r="R60" i="3"/>
  <c r="I60" i="3"/>
  <c r="Y60" i="3" s="1"/>
  <c r="T60" i="3"/>
  <c r="S60" i="3"/>
  <c r="N60" i="3"/>
  <c r="AD60" i="3" s="1"/>
  <c r="P60" i="3"/>
  <c r="R56" i="3"/>
  <c r="I56" i="3"/>
  <c r="Y56" i="3" s="1"/>
  <c r="T56" i="3"/>
  <c r="S56" i="3"/>
  <c r="N56" i="3"/>
  <c r="AD56" i="3" s="1"/>
  <c r="P56" i="3"/>
  <c r="R52" i="3"/>
  <c r="I52" i="3"/>
  <c r="Y52" i="3" s="1"/>
  <c r="T52" i="3"/>
  <c r="S52" i="3"/>
  <c r="N52" i="3"/>
  <c r="AD52" i="3" s="1"/>
  <c r="P52" i="3"/>
  <c r="AG64" i="3"/>
  <c r="AH64" i="3" s="1"/>
  <c r="AG56" i="3"/>
  <c r="AH56" i="3" s="1"/>
  <c r="I32" i="9"/>
  <c r="G32" i="9"/>
  <c r="G58" i="9" s="1"/>
  <c r="F32" i="9"/>
  <c r="I49" i="3"/>
  <c r="Y49" i="3" s="1"/>
  <c r="I48" i="3"/>
  <c r="Y48" i="3" s="1"/>
  <c r="N48" i="3"/>
  <c r="N49" i="3"/>
  <c r="AG86" i="3"/>
  <c r="F130" i="3"/>
  <c r="AG130" i="3" s="1"/>
  <c r="AH130" i="3" s="1"/>
  <c r="J97" i="3"/>
  <c r="J93" i="3"/>
  <c r="J129" i="3"/>
  <c r="J121" i="3"/>
  <c r="AF65" i="3"/>
  <c r="AF51" i="3"/>
  <c r="J81" i="3"/>
  <c r="J68" i="3"/>
  <c r="J130" i="3"/>
  <c r="AF54" i="3"/>
  <c r="AF66" i="3"/>
  <c r="AF52" i="3"/>
  <c r="E81" i="3"/>
  <c r="AF55" i="3"/>
  <c r="AF59" i="3"/>
  <c r="AF63" i="3"/>
  <c r="AF67" i="3"/>
  <c r="J87" i="3"/>
  <c r="AF53" i="3"/>
  <c r="J83" i="3"/>
  <c r="J82" i="3"/>
  <c r="AF48" i="3"/>
  <c r="AF57" i="3"/>
  <c r="AF61" i="3"/>
  <c r="J85" i="3"/>
  <c r="E83" i="3"/>
  <c r="E115" i="3" s="1"/>
  <c r="AF58" i="3"/>
  <c r="AF62" i="3"/>
  <c r="J86" i="3"/>
  <c r="E84" i="3"/>
  <c r="E116" i="3" s="1"/>
  <c r="F114" i="3"/>
  <c r="F146" i="3" s="1"/>
  <c r="AG146" i="3" s="1"/>
  <c r="AH146" i="3" s="1"/>
  <c r="F126" i="3"/>
  <c r="F158" i="3" s="1"/>
  <c r="AG158" i="3" s="1"/>
  <c r="AH158" i="3" s="1"/>
  <c r="J96" i="3"/>
  <c r="AF56" i="3"/>
  <c r="AF60" i="3"/>
  <c r="AF64" i="3"/>
  <c r="J94" i="3"/>
  <c r="E100" i="3"/>
  <c r="E88" i="3"/>
  <c r="J84" i="3"/>
  <c r="AF50" i="3"/>
  <c r="AF49" i="3"/>
  <c r="AG129" i="3"/>
  <c r="AH129" i="3" s="1"/>
  <c r="J91" i="3"/>
  <c r="AG54" i="3"/>
  <c r="AH54" i="3" s="1"/>
  <c r="J95" i="3"/>
  <c r="F127" i="3"/>
  <c r="AG127" i="3" s="1"/>
  <c r="AH127" i="3" s="1"/>
  <c r="H86" i="3"/>
  <c r="H84" i="3"/>
  <c r="J99" i="3"/>
  <c r="AG119" i="3"/>
  <c r="AH119" i="3" s="1"/>
  <c r="F151" i="3"/>
  <c r="AG151" i="3" s="1"/>
  <c r="AH151" i="3" s="1"/>
  <c r="AG83" i="3"/>
  <c r="AH83" i="3" s="1"/>
  <c r="AG87" i="3"/>
  <c r="J90" i="3"/>
  <c r="AG58" i="3"/>
  <c r="AH58" i="3" s="1"/>
  <c r="AG99" i="3"/>
  <c r="AG62" i="3"/>
  <c r="AH62" i="3" s="1"/>
  <c r="F154" i="3"/>
  <c r="AG154" i="3" s="1"/>
  <c r="AH154" i="3" s="1"/>
  <c r="AG66" i="3"/>
  <c r="AH66" i="3" s="1"/>
  <c r="AG50" i="3"/>
  <c r="AH50" i="3" s="1"/>
  <c r="I51" i="8"/>
  <c r="AG131" i="3"/>
  <c r="AH131" i="3" s="1"/>
  <c r="K51" i="8"/>
  <c r="K46" i="8"/>
  <c r="H96" i="3"/>
  <c r="F145" i="3"/>
  <c r="AG145" i="3" s="1"/>
  <c r="AH145" i="3" s="1"/>
  <c r="H90" i="3"/>
  <c r="H94" i="3"/>
  <c r="H98" i="3"/>
  <c r="H85" i="3"/>
  <c r="H88" i="3"/>
  <c r="H100" i="3"/>
  <c r="J88" i="3"/>
  <c r="H87" i="3"/>
  <c r="H91" i="3"/>
  <c r="H95" i="3"/>
  <c r="H99" i="3"/>
  <c r="I61" i="8"/>
  <c r="H92" i="3"/>
  <c r="J100" i="3"/>
  <c r="J92" i="3"/>
  <c r="H89" i="3"/>
  <c r="H93" i="3"/>
  <c r="H97" i="3"/>
  <c r="J46" i="8"/>
  <c r="J51" i="8"/>
  <c r="AG65" i="3"/>
  <c r="AH65" i="3" s="1"/>
  <c r="AG61" i="3"/>
  <c r="AH61" i="3" s="1"/>
  <c r="AG57" i="3"/>
  <c r="AH57" i="3" s="1"/>
  <c r="AG53" i="3"/>
  <c r="AH53" i="3" s="1"/>
  <c r="AG36" i="3"/>
  <c r="AG49" i="3"/>
  <c r="AH49" i="3" s="1"/>
  <c r="H82" i="3"/>
  <c r="H83" i="3"/>
  <c r="I46" i="8"/>
  <c r="F55" i="6"/>
  <c r="G12" i="6" s="1"/>
  <c r="G55" i="6" s="1"/>
  <c r="F57" i="6"/>
  <c r="G14" i="6" s="1"/>
  <c r="G57" i="6" s="1"/>
  <c r="H14" i="6" s="1"/>
  <c r="H57" i="6" s="1"/>
  <c r="I14" i="6" s="1"/>
  <c r="I57" i="6" s="1"/>
  <c r="J14" i="6" s="1"/>
  <c r="J57" i="6" s="1"/>
  <c r="H81" i="3"/>
  <c r="J26" i="2"/>
  <c r="J14" i="7" s="1"/>
  <c r="K26" i="2"/>
  <c r="K14" i="7" s="1"/>
  <c r="I26" i="2"/>
  <c r="I14" i="7" s="1"/>
  <c r="I125" i="2"/>
  <c r="I25" i="7" s="1"/>
  <c r="G95" i="9" s="1"/>
  <c r="I35" i="7"/>
  <c r="I38" i="7" s="1"/>
  <c r="J16" i="7"/>
  <c r="J36" i="7"/>
  <c r="I16" i="7"/>
  <c r="H46" i="8"/>
  <c r="K45" i="2"/>
  <c r="K17" i="7" s="1"/>
  <c r="W51" i="32"/>
  <c r="I38" i="2"/>
  <c r="I15" i="7" s="1"/>
  <c r="W54" i="32"/>
  <c r="AG115" i="3"/>
  <c r="AH115" i="3" s="1"/>
  <c r="E10" i="32"/>
  <c r="F10" i="32"/>
  <c r="E8" i="32"/>
  <c r="F8" i="32"/>
  <c r="F58" i="6"/>
  <c r="G15" i="6" s="1"/>
  <c r="G58" i="6" s="1"/>
  <c r="H15" i="6" s="1"/>
  <c r="H58" i="6" s="1"/>
  <c r="I15" i="6" s="1"/>
  <c r="I58" i="6" s="1"/>
  <c r="J15" i="6" s="1"/>
  <c r="J58" i="6" s="1"/>
  <c r="K61" i="8"/>
  <c r="J174" i="2"/>
  <c r="K38" i="2"/>
  <c r="K15" i="7" s="1"/>
  <c r="J61" i="8"/>
  <c r="W52" i="32"/>
  <c r="AG120" i="3"/>
  <c r="AH120" i="3" s="1"/>
  <c r="F164" i="3"/>
  <c r="AG164" i="3" s="1"/>
  <c r="AH164" i="3" s="1"/>
  <c r="AG125" i="3"/>
  <c r="AH125" i="3" s="1"/>
  <c r="AG118" i="3"/>
  <c r="AH118" i="3" s="1"/>
  <c r="K90" i="2"/>
  <c r="K22" i="7" s="1"/>
  <c r="K125" i="2"/>
  <c r="K25" i="7" s="1"/>
  <c r="I95" i="9" s="1"/>
  <c r="J38" i="2"/>
  <c r="J15" i="7" s="1"/>
  <c r="J90" i="2"/>
  <c r="J22" i="7" s="1"/>
  <c r="J125" i="2"/>
  <c r="J25" i="7" s="1"/>
  <c r="H95" i="9" s="1"/>
  <c r="J47" i="2"/>
  <c r="J54" i="2" s="1"/>
  <c r="I174" i="2"/>
  <c r="I156" i="2"/>
  <c r="I26" i="7" s="1"/>
  <c r="G96" i="9" s="1"/>
  <c r="I90" i="2"/>
  <c r="I22" i="7" s="1"/>
  <c r="H38" i="7"/>
  <c r="W53" i="32"/>
  <c r="W49" i="32"/>
  <c r="W50" i="32"/>
  <c r="O16" i="5"/>
  <c r="F60" i="6"/>
  <c r="G17" i="6" s="1"/>
  <c r="G60" i="6" s="1"/>
  <c r="H17" i="6" s="1"/>
  <c r="H60" i="6" s="1"/>
  <c r="I17" i="6" s="1"/>
  <c r="I60" i="6" s="1"/>
  <c r="J17" i="6" s="1"/>
  <c r="J60" i="6" s="1"/>
  <c r="AG48" i="3"/>
  <c r="AH48" i="3" s="1"/>
  <c r="H14" i="7"/>
  <c r="H58" i="2"/>
  <c r="K46" i="2"/>
  <c r="J156" i="2"/>
  <c r="J26" i="7" s="1"/>
  <c r="H96" i="9" s="1"/>
  <c r="K131" i="2"/>
  <c r="K156" i="2" s="1"/>
  <c r="K26" i="7" s="1"/>
  <c r="I96" i="9" s="1"/>
  <c r="K171" i="2"/>
  <c r="J35" i="7"/>
  <c r="I54" i="2"/>
  <c r="I17" i="7"/>
  <c r="P9" i="5"/>
  <c r="R8" i="5" s="1"/>
  <c r="P142" i="5" s="1"/>
  <c r="F12" i="4"/>
  <c r="G12" i="4" s="1"/>
  <c r="H12" i="4" s="1"/>
  <c r="I12" i="4" s="1"/>
  <c r="J12" i="4" s="1"/>
  <c r="K12" i="4" s="1"/>
  <c r="L12" i="4" s="1"/>
  <c r="M12" i="4" s="1"/>
  <c r="N12" i="4" s="1"/>
  <c r="O12" i="4" s="1"/>
  <c r="F22" i="4" s="1"/>
  <c r="G22" i="4" s="1"/>
  <c r="H22" i="4" s="1"/>
  <c r="I22" i="4" s="1"/>
  <c r="J22" i="4" s="1"/>
  <c r="K22" i="4" s="1"/>
  <c r="L22" i="4" s="1"/>
  <c r="M22" i="4" s="1"/>
  <c r="N22" i="4" s="1"/>
  <c r="O22" i="4" s="1"/>
  <c r="F8" i="6"/>
  <c r="G8" i="6" s="1"/>
  <c r="H8" i="6" s="1"/>
  <c r="I8" i="6" s="1"/>
  <c r="J8" i="6" s="1"/>
  <c r="F59" i="6"/>
  <c r="G16" i="6" s="1"/>
  <c r="G59" i="6" s="1"/>
  <c r="H16" i="6" s="1"/>
  <c r="H59" i="6" s="1"/>
  <c r="I16" i="6" s="1"/>
  <c r="I59" i="6" s="1"/>
  <c r="J16" i="6" s="1"/>
  <c r="J59" i="6" s="1"/>
  <c r="K16" i="7"/>
  <c r="AG89" i="3"/>
  <c r="F121" i="3"/>
  <c r="AG85" i="3"/>
  <c r="F117" i="3"/>
  <c r="AH36" i="3"/>
  <c r="F123" i="3"/>
  <c r="AG91" i="3"/>
  <c r="AG124" i="3"/>
  <c r="AH124" i="3" s="1"/>
  <c r="Y36" i="3"/>
  <c r="F160" i="3"/>
  <c r="AG160" i="3" s="1"/>
  <c r="AH160" i="3" s="1"/>
  <c r="AG67" i="3"/>
  <c r="AH81" i="3"/>
  <c r="AG84" i="3"/>
  <c r="F116" i="3"/>
  <c r="E99" i="3"/>
  <c r="E97" i="3"/>
  <c r="E95" i="3"/>
  <c r="E93" i="3"/>
  <c r="E91" i="3"/>
  <c r="E89" i="3"/>
  <c r="E87" i="3"/>
  <c r="E86" i="3"/>
  <c r="E98" i="3"/>
  <c r="E96" i="3"/>
  <c r="E94" i="3"/>
  <c r="E92" i="3"/>
  <c r="E90" i="3"/>
  <c r="E85" i="3"/>
  <c r="E82" i="3"/>
  <c r="F85" i="9" l="1"/>
  <c r="F58" i="9"/>
  <c r="I68" i="9"/>
  <c r="I58" i="9"/>
  <c r="I69" i="9"/>
  <c r="I70" i="9"/>
  <c r="O49" i="3"/>
  <c r="AD49" i="3" s="1"/>
  <c r="P136" i="5"/>
  <c r="R66" i="5"/>
  <c r="R14" i="5"/>
  <c r="P29" i="5"/>
  <c r="P118" i="5"/>
  <c r="P106" i="5"/>
  <c r="P44" i="5"/>
  <c r="R58" i="5"/>
  <c r="P51" i="5"/>
  <c r="P129" i="5"/>
  <c r="R120" i="5"/>
  <c r="P83" i="5"/>
  <c r="R20" i="5"/>
  <c r="P37" i="5"/>
  <c r="R48" i="5"/>
  <c r="P141" i="5"/>
  <c r="P82" i="5"/>
  <c r="R18" i="5"/>
  <c r="P14" i="5"/>
  <c r="P87" i="5"/>
  <c r="P16" i="5"/>
  <c r="R83" i="5"/>
  <c r="P35" i="5"/>
  <c r="P40" i="5"/>
  <c r="R16" i="5"/>
  <c r="R42" i="5"/>
  <c r="R33" i="5"/>
  <c r="P137" i="5"/>
  <c r="P90" i="5"/>
  <c r="P47" i="5"/>
  <c r="S8" i="5"/>
  <c r="R26" i="5"/>
  <c r="P116" i="5"/>
  <c r="P109" i="5"/>
  <c r="P54" i="5"/>
  <c r="R60" i="5"/>
  <c r="R130" i="5"/>
  <c r="R132" i="5"/>
  <c r="P104" i="5"/>
  <c r="P97" i="5"/>
  <c r="P38" i="5"/>
  <c r="R52" i="5"/>
  <c r="X8" i="5"/>
  <c r="R32" i="5"/>
  <c r="P147" i="5"/>
  <c r="P133" i="5"/>
  <c r="P86" i="5"/>
  <c r="P39" i="5"/>
  <c r="P134" i="5"/>
  <c r="P112" i="5"/>
  <c r="P50" i="5"/>
  <c r="R44" i="5"/>
  <c r="R102" i="5"/>
  <c r="R87" i="5"/>
  <c r="P80" i="5"/>
  <c r="P77" i="5"/>
  <c r="P135" i="5"/>
  <c r="R40" i="5"/>
  <c r="R135" i="5"/>
  <c r="R39" i="5"/>
  <c r="P68" i="5"/>
  <c r="P65" i="5"/>
  <c r="P119" i="5"/>
  <c r="R19" i="5"/>
  <c r="R114" i="5"/>
  <c r="R46" i="5"/>
  <c r="P108" i="5"/>
  <c r="P101" i="5"/>
  <c r="P42" i="5"/>
  <c r="R29" i="5"/>
  <c r="P145" i="5"/>
  <c r="R98" i="5"/>
  <c r="R96" i="5"/>
  <c r="P105" i="5"/>
  <c r="R103" i="5"/>
  <c r="R71" i="5"/>
  <c r="P76" i="5"/>
  <c r="P73" i="5"/>
  <c r="P131" i="5"/>
  <c r="R30" i="5"/>
  <c r="R111" i="5"/>
  <c r="R82" i="5"/>
  <c r="P48" i="5"/>
  <c r="P41" i="5"/>
  <c r="P95" i="5"/>
  <c r="P88" i="5"/>
  <c r="R95" i="5"/>
  <c r="R31" i="5"/>
  <c r="P36" i="5"/>
  <c r="P25" i="5"/>
  <c r="P79" i="5"/>
  <c r="R148" i="5"/>
  <c r="R119" i="5"/>
  <c r="R112" i="5"/>
  <c r="P72" i="5"/>
  <c r="P69" i="5"/>
  <c r="P127" i="5"/>
  <c r="R36" i="5"/>
  <c r="O48" i="3"/>
  <c r="O68" i="3" s="1"/>
  <c r="H88" i="9"/>
  <c r="G89" i="9"/>
  <c r="H89" i="9"/>
  <c r="G88" i="9"/>
  <c r="H19" i="7"/>
  <c r="F57" i="9" s="1"/>
  <c r="F47" i="9" s="1"/>
  <c r="F88" i="9"/>
  <c r="I89" i="9"/>
  <c r="I88" i="9"/>
  <c r="AB62" i="3"/>
  <c r="AA62" i="3"/>
  <c r="AB66" i="3"/>
  <c r="AA66" i="3"/>
  <c r="AA64" i="3"/>
  <c r="AB64" i="3"/>
  <c r="AA57" i="3"/>
  <c r="AB57" i="3"/>
  <c r="AA65" i="3"/>
  <c r="AB65" i="3"/>
  <c r="AA53" i="3"/>
  <c r="AB53" i="3"/>
  <c r="AB67" i="3"/>
  <c r="AA67" i="3"/>
  <c r="AA52" i="3"/>
  <c r="AB52" i="3"/>
  <c r="AA60" i="3"/>
  <c r="AB60" i="3"/>
  <c r="AB63" i="3"/>
  <c r="AA63" i="3"/>
  <c r="AA56" i="3"/>
  <c r="AB56" i="3"/>
  <c r="AB58" i="3"/>
  <c r="AA58" i="3"/>
  <c r="R99" i="3"/>
  <c r="I99" i="3"/>
  <c r="Y99" i="3" s="1"/>
  <c r="T99" i="3"/>
  <c r="S99" i="3"/>
  <c r="N99" i="3"/>
  <c r="AD99" i="3" s="1"/>
  <c r="P99" i="3"/>
  <c r="R95" i="3"/>
  <c r="I95" i="3"/>
  <c r="Y95" i="3" s="1"/>
  <c r="T95" i="3"/>
  <c r="S95" i="3"/>
  <c r="P95" i="3"/>
  <c r="N95" i="3"/>
  <c r="AD95" i="3" s="1"/>
  <c r="F162" i="3"/>
  <c r="AG162" i="3" s="1"/>
  <c r="AH162" i="3" s="1"/>
  <c r="AB50" i="3"/>
  <c r="AA50" i="3"/>
  <c r="AB54" i="3"/>
  <c r="AA54" i="3"/>
  <c r="R100" i="3"/>
  <c r="I100" i="3"/>
  <c r="T100" i="3"/>
  <c r="S100" i="3"/>
  <c r="P100" i="3"/>
  <c r="N100" i="3"/>
  <c r="AD100" i="3" s="1"/>
  <c r="Y100" i="3"/>
  <c r="AB100" i="3" s="1"/>
  <c r="R87" i="3"/>
  <c r="I87" i="3"/>
  <c r="Y87" i="3" s="1"/>
  <c r="T87" i="3"/>
  <c r="S87" i="3"/>
  <c r="N87" i="3"/>
  <c r="AD87" i="3" s="1"/>
  <c r="P87" i="3"/>
  <c r="R93" i="3"/>
  <c r="I93" i="3"/>
  <c r="Y93" i="3" s="1"/>
  <c r="T93" i="3"/>
  <c r="S93" i="3"/>
  <c r="P93" i="3"/>
  <c r="N93" i="3"/>
  <c r="AD93" i="3" s="1"/>
  <c r="R90" i="3"/>
  <c r="I90" i="3"/>
  <c r="Y90" i="3" s="1"/>
  <c r="T90" i="3"/>
  <c r="S90" i="3"/>
  <c r="P90" i="3"/>
  <c r="N90" i="3"/>
  <c r="AD90" i="3" s="1"/>
  <c r="R84" i="3"/>
  <c r="I84" i="3"/>
  <c r="T84" i="3"/>
  <c r="S84" i="3"/>
  <c r="N84" i="3"/>
  <c r="AD84" i="3" s="1"/>
  <c r="P84" i="3"/>
  <c r="R83" i="3"/>
  <c r="I83" i="3"/>
  <c r="T83" i="3"/>
  <c r="S83" i="3"/>
  <c r="N83" i="3"/>
  <c r="AD83" i="3" s="1"/>
  <c r="P83" i="3"/>
  <c r="R121" i="3"/>
  <c r="I121" i="3"/>
  <c r="T121" i="3"/>
  <c r="S121" i="3"/>
  <c r="P121" i="3"/>
  <c r="N121" i="3"/>
  <c r="AD121" i="3" s="1"/>
  <c r="AB51" i="3"/>
  <c r="AA51" i="3"/>
  <c r="AB55" i="3"/>
  <c r="AA55" i="3"/>
  <c r="R92" i="3"/>
  <c r="I92" i="3"/>
  <c r="Y92" i="3" s="1"/>
  <c r="T92" i="3"/>
  <c r="P92" i="3"/>
  <c r="S92" i="3"/>
  <c r="N92" i="3"/>
  <c r="AD92" i="3" s="1"/>
  <c r="R88" i="3"/>
  <c r="I88" i="3"/>
  <c r="Y88" i="3" s="1"/>
  <c r="T88" i="3"/>
  <c r="S88" i="3"/>
  <c r="N88" i="3"/>
  <c r="AD88" i="3" s="1"/>
  <c r="P88" i="3"/>
  <c r="R129" i="3"/>
  <c r="I129" i="3"/>
  <c r="T129" i="3"/>
  <c r="S129" i="3"/>
  <c r="P129" i="3"/>
  <c r="N129" i="3"/>
  <c r="AD129" i="3" s="1"/>
  <c r="R91" i="3"/>
  <c r="I91" i="3"/>
  <c r="Y91" i="3" s="1"/>
  <c r="T91" i="3"/>
  <c r="S91" i="3"/>
  <c r="N91" i="3"/>
  <c r="AD91" i="3" s="1"/>
  <c r="P91" i="3"/>
  <c r="R94" i="3"/>
  <c r="I94" i="3"/>
  <c r="Y94" i="3" s="1"/>
  <c r="T94" i="3"/>
  <c r="P94" i="3"/>
  <c r="S94" i="3"/>
  <c r="N94" i="3"/>
  <c r="AD94" i="3" s="1"/>
  <c r="R96" i="3"/>
  <c r="I96" i="3"/>
  <c r="Y96" i="3" s="1"/>
  <c r="T96" i="3"/>
  <c r="S96" i="3"/>
  <c r="P96" i="3"/>
  <c r="N96" i="3"/>
  <c r="AD96" i="3" s="1"/>
  <c r="R86" i="3"/>
  <c r="I86" i="3"/>
  <c r="Y86" i="3" s="1"/>
  <c r="T86" i="3"/>
  <c r="S86" i="3"/>
  <c r="P86" i="3"/>
  <c r="N86" i="3"/>
  <c r="AD86" i="3" s="1"/>
  <c r="R85" i="3"/>
  <c r="I85" i="3"/>
  <c r="Y85" i="3" s="1"/>
  <c r="T85" i="3"/>
  <c r="S85" i="3"/>
  <c r="N85" i="3"/>
  <c r="AD85" i="3" s="1"/>
  <c r="P85" i="3"/>
  <c r="R130" i="3"/>
  <c r="I130" i="3"/>
  <c r="T130" i="3"/>
  <c r="S130" i="3"/>
  <c r="P130" i="3"/>
  <c r="N130" i="3"/>
  <c r="AD130" i="3" s="1"/>
  <c r="R97" i="3"/>
  <c r="I97" i="3"/>
  <c r="Y97" i="3" s="1"/>
  <c r="T97" i="3"/>
  <c r="P97" i="3"/>
  <c r="S97" i="3"/>
  <c r="N97" i="3"/>
  <c r="AD97" i="3" s="1"/>
  <c r="AB59" i="3"/>
  <c r="AA59" i="3"/>
  <c r="AA61" i="3"/>
  <c r="AB61" i="3"/>
  <c r="AC61" i="3" s="1"/>
  <c r="H85" i="9"/>
  <c r="G85" i="9"/>
  <c r="I85" i="9"/>
  <c r="G69" i="9"/>
  <c r="G70" i="9"/>
  <c r="G68" i="9"/>
  <c r="H68" i="9"/>
  <c r="H69" i="9"/>
  <c r="H70" i="9"/>
  <c r="F70" i="9"/>
  <c r="F69" i="9"/>
  <c r="F68" i="9"/>
  <c r="J38" i="7"/>
  <c r="I82" i="3"/>
  <c r="Y82" i="3" s="1"/>
  <c r="P48" i="3"/>
  <c r="P49" i="3"/>
  <c r="F79" i="9"/>
  <c r="F71" i="9" s="1"/>
  <c r="I81" i="3"/>
  <c r="Y81" i="3" s="1"/>
  <c r="N81" i="3"/>
  <c r="N82" i="3"/>
  <c r="AA49" i="3"/>
  <c r="AB49" i="3"/>
  <c r="AB48" i="3"/>
  <c r="AA48" i="3"/>
  <c r="J113" i="3"/>
  <c r="AG126" i="3"/>
  <c r="AH126" i="3" s="1"/>
  <c r="J125" i="3"/>
  <c r="N68" i="3"/>
  <c r="AG114" i="3"/>
  <c r="AH114" i="3" s="1"/>
  <c r="E147" i="3"/>
  <c r="J117" i="3"/>
  <c r="E113" i="3"/>
  <c r="J114" i="3"/>
  <c r="J132" i="3"/>
  <c r="AF88" i="3"/>
  <c r="J131" i="3"/>
  <c r="J123" i="3"/>
  <c r="T36" i="3"/>
  <c r="R36" i="3"/>
  <c r="AF93" i="3"/>
  <c r="AF92" i="3"/>
  <c r="AF87" i="3"/>
  <c r="AF85" i="3"/>
  <c r="H116" i="3"/>
  <c r="H148" i="3" s="1"/>
  <c r="AF84" i="3"/>
  <c r="J127" i="3"/>
  <c r="J126" i="3"/>
  <c r="AF81" i="3"/>
  <c r="AF82" i="3"/>
  <c r="AF95" i="3"/>
  <c r="AF100" i="3"/>
  <c r="AF94" i="3"/>
  <c r="J116" i="3"/>
  <c r="J128" i="3"/>
  <c r="J118" i="3"/>
  <c r="J115" i="3"/>
  <c r="Y83" i="3"/>
  <c r="AF97" i="3"/>
  <c r="AF91" i="3"/>
  <c r="AF90" i="3"/>
  <c r="J162" i="3"/>
  <c r="E120" i="3"/>
  <c r="Y84" i="3"/>
  <c r="H122" i="3"/>
  <c r="AF83" i="3"/>
  <c r="AF89" i="3"/>
  <c r="AF99" i="3"/>
  <c r="J120" i="3"/>
  <c r="AF98" i="3"/>
  <c r="AF96" i="3"/>
  <c r="J122" i="3"/>
  <c r="H118" i="3"/>
  <c r="H150" i="3" s="1"/>
  <c r="AF86" i="3"/>
  <c r="E132" i="3"/>
  <c r="Y68" i="3"/>
  <c r="J119" i="3"/>
  <c r="J101" i="3"/>
  <c r="G79" i="9" s="1"/>
  <c r="G71" i="9" s="1"/>
  <c r="J153" i="3"/>
  <c r="J161" i="3"/>
  <c r="F159" i="3"/>
  <c r="AG159" i="3" s="1"/>
  <c r="AH159" i="3" s="1"/>
  <c r="H129" i="3"/>
  <c r="H161" i="3" s="1"/>
  <c r="H126" i="3"/>
  <c r="H128" i="3"/>
  <c r="H120" i="3"/>
  <c r="H130" i="3"/>
  <c r="H131" i="3"/>
  <c r="H123" i="3"/>
  <c r="H132" i="3"/>
  <c r="H127" i="3"/>
  <c r="H124" i="3"/>
  <c r="H125" i="3"/>
  <c r="H121" i="3"/>
  <c r="J124" i="3"/>
  <c r="H119" i="3"/>
  <c r="H117" i="3"/>
  <c r="H115" i="3"/>
  <c r="H114" i="3"/>
  <c r="H113" i="3"/>
  <c r="K47" i="2"/>
  <c r="R118" i="5"/>
  <c r="R127" i="5"/>
  <c r="R104" i="5"/>
  <c r="R100" i="5"/>
  <c r="R51" i="5"/>
  <c r="R62" i="5"/>
  <c r="R34" i="5"/>
  <c r="R59" i="5"/>
  <c r="P128" i="5"/>
  <c r="P96" i="5"/>
  <c r="P60" i="5"/>
  <c r="P28" i="5"/>
  <c r="P121" i="5"/>
  <c r="P89" i="5"/>
  <c r="P57" i="5"/>
  <c r="P138" i="5"/>
  <c r="P70" i="5"/>
  <c r="P26" i="5"/>
  <c r="P111" i="5"/>
  <c r="P67" i="5"/>
  <c r="P23" i="5"/>
  <c r="R68" i="5"/>
  <c r="R70" i="5"/>
  <c r="U8" i="5"/>
  <c r="U14" i="5" s="1"/>
  <c r="R126" i="5"/>
  <c r="R131" i="5"/>
  <c r="R22" i="5"/>
  <c r="R67" i="5"/>
  <c r="R78" i="5"/>
  <c r="R69" i="5"/>
  <c r="R75" i="5"/>
  <c r="P132" i="5"/>
  <c r="P100" i="5"/>
  <c r="P64" i="5"/>
  <c r="P32" i="5"/>
  <c r="P125" i="5"/>
  <c r="P93" i="5"/>
  <c r="P61" i="5"/>
  <c r="P21" i="5"/>
  <c r="P74" i="5"/>
  <c r="P34" i="5"/>
  <c r="P115" i="5"/>
  <c r="P71" i="5"/>
  <c r="P31" i="5"/>
  <c r="R21" i="5"/>
  <c r="R38" i="5"/>
  <c r="P114" i="5"/>
  <c r="P146" i="5"/>
  <c r="R110" i="5"/>
  <c r="R115" i="5"/>
  <c r="R136" i="5"/>
  <c r="R61" i="5"/>
  <c r="R27" i="5"/>
  <c r="R128" i="5"/>
  <c r="R64" i="5"/>
  <c r="P120" i="5"/>
  <c r="P84" i="5"/>
  <c r="P52" i="5"/>
  <c r="P20" i="5"/>
  <c r="P113" i="5"/>
  <c r="P81" i="5"/>
  <c r="P45" i="5"/>
  <c r="P122" i="5"/>
  <c r="P58" i="5"/>
  <c r="P18" i="5"/>
  <c r="P99" i="5"/>
  <c r="P55" i="5"/>
  <c r="P15" i="5"/>
  <c r="R72" i="5"/>
  <c r="P102" i="5"/>
  <c r="P143" i="5"/>
  <c r="T8" i="5"/>
  <c r="T148" i="5" s="1"/>
  <c r="R134" i="5"/>
  <c r="R94" i="5"/>
  <c r="R99" i="5"/>
  <c r="R23" i="5"/>
  <c r="R116" i="5"/>
  <c r="R55" i="5"/>
  <c r="R50" i="5"/>
  <c r="R80" i="5"/>
  <c r="P124" i="5"/>
  <c r="P92" i="5"/>
  <c r="P56" i="5"/>
  <c r="P24" i="5"/>
  <c r="P117" i="5"/>
  <c r="P85" i="5"/>
  <c r="P53" i="5"/>
  <c r="P130" i="5"/>
  <c r="P66" i="5"/>
  <c r="P22" i="5"/>
  <c r="P103" i="5"/>
  <c r="P63" i="5"/>
  <c r="P19" i="5"/>
  <c r="R37" i="5"/>
  <c r="R24" i="5"/>
  <c r="P98" i="5"/>
  <c r="I18" i="7"/>
  <c r="I58" i="2"/>
  <c r="K35" i="7"/>
  <c r="K38" i="7" s="1"/>
  <c r="K174" i="2"/>
  <c r="F4" i="43"/>
  <c r="G4" i="43" s="1"/>
  <c r="H4" i="43" s="1"/>
  <c r="I4" i="43" s="1"/>
  <c r="F4" i="37"/>
  <c r="G4" i="37" s="1"/>
  <c r="H4" i="37" s="1"/>
  <c r="I4" i="37" s="1"/>
  <c r="F4" i="35"/>
  <c r="G4" i="35" s="1"/>
  <c r="H4" i="35" s="1"/>
  <c r="I4" i="35" s="1"/>
  <c r="F4" i="51"/>
  <c r="G4" i="51" s="1"/>
  <c r="H4" i="51" s="1"/>
  <c r="I4" i="51" s="1"/>
  <c r="F4" i="49"/>
  <c r="G4" i="49" s="1"/>
  <c r="H4" i="49" s="1"/>
  <c r="I4" i="49" s="1"/>
  <c r="F4" i="40"/>
  <c r="G4" i="40" s="1"/>
  <c r="H4" i="40" s="1"/>
  <c r="I4" i="40" s="1"/>
  <c r="F4" i="38"/>
  <c r="G4" i="38" s="1"/>
  <c r="H4" i="38" s="1"/>
  <c r="I4" i="38" s="1"/>
  <c r="F4" i="36"/>
  <c r="G4" i="36" s="1"/>
  <c r="H4" i="36" s="1"/>
  <c r="I4" i="36" s="1"/>
  <c r="F4" i="41"/>
  <c r="G4" i="41" s="1"/>
  <c r="H4" i="41" s="1"/>
  <c r="I4" i="41" s="1"/>
  <c r="F4" i="46"/>
  <c r="G4" i="46" s="1"/>
  <c r="H4" i="46" s="1"/>
  <c r="I4" i="46" s="1"/>
  <c r="F4" i="33"/>
  <c r="G4" i="33" s="1"/>
  <c r="H4" i="33" s="1"/>
  <c r="I4" i="33" s="1"/>
  <c r="F4" i="42"/>
  <c r="G4" i="42" s="1"/>
  <c r="H4" i="42" s="1"/>
  <c r="I4" i="42" s="1"/>
  <c r="F4" i="45"/>
  <c r="G4" i="45" s="1"/>
  <c r="H4" i="45" s="1"/>
  <c r="I4" i="45" s="1"/>
  <c r="F4" i="50"/>
  <c r="G4" i="50" s="1"/>
  <c r="H4" i="50" s="1"/>
  <c r="I4" i="50" s="1"/>
  <c r="F4" i="11"/>
  <c r="G4" i="11" s="1"/>
  <c r="H4" i="11" s="1"/>
  <c r="I4" i="11" s="1"/>
  <c r="F4" i="44"/>
  <c r="G4" i="44" s="1"/>
  <c r="H4" i="44" s="1"/>
  <c r="I4" i="44" s="1"/>
  <c r="F4" i="47"/>
  <c r="G4" i="47" s="1"/>
  <c r="H4" i="47" s="1"/>
  <c r="I4" i="47" s="1"/>
  <c r="F4" i="34"/>
  <c r="G4" i="34" s="1"/>
  <c r="H4" i="34" s="1"/>
  <c r="I4" i="34" s="1"/>
  <c r="F4" i="39"/>
  <c r="G4" i="39" s="1"/>
  <c r="H4" i="39" s="1"/>
  <c r="I4" i="39" s="1"/>
  <c r="H8" i="7"/>
  <c r="H8" i="2"/>
  <c r="F4" i="48"/>
  <c r="G4" i="48" s="1"/>
  <c r="H4" i="48" s="1"/>
  <c r="I4" i="48" s="1"/>
  <c r="R142" i="5"/>
  <c r="R141" i="5"/>
  <c r="R144" i="5"/>
  <c r="R86" i="5"/>
  <c r="R45" i="5"/>
  <c r="R108" i="5"/>
  <c r="R106" i="5"/>
  <c r="R107" i="5"/>
  <c r="R105" i="5"/>
  <c r="R88" i="5"/>
  <c r="R41" i="5"/>
  <c r="R129" i="5"/>
  <c r="R77" i="5"/>
  <c r="R101" i="5"/>
  <c r="R54" i="5"/>
  <c r="R84" i="5"/>
  <c r="P59" i="5"/>
  <c r="P123" i="5"/>
  <c r="P46" i="5"/>
  <c r="P110" i="5"/>
  <c r="P49" i="5"/>
  <c r="R35" i="5"/>
  <c r="R125" i="5"/>
  <c r="R90" i="5"/>
  <c r="P75" i="5"/>
  <c r="P140" i="5"/>
  <c r="R140" i="5"/>
  <c r="R74" i="5"/>
  <c r="R43" i="5"/>
  <c r="R92" i="5"/>
  <c r="R91" i="5"/>
  <c r="R121" i="5"/>
  <c r="R81" i="5"/>
  <c r="R93" i="5"/>
  <c r="R89" i="5"/>
  <c r="R57" i="5"/>
  <c r="R117" i="5"/>
  <c r="R85" i="5"/>
  <c r="R25" i="5"/>
  <c r="P43" i="5"/>
  <c r="P107" i="5"/>
  <c r="P30" i="5"/>
  <c r="P94" i="5"/>
  <c r="P33" i="5"/>
  <c r="R137" i="5"/>
  <c r="R109" i="5"/>
  <c r="R97" i="5"/>
  <c r="R73" i="5"/>
  <c r="P27" i="5"/>
  <c r="P78" i="5"/>
  <c r="R63" i="5"/>
  <c r="R53" i="5"/>
  <c r="R76" i="5"/>
  <c r="P62" i="5"/>
  <c r="R143" i="5"/>
  <c r="R145" i="5"/>
  <c r="R47" i="5"/>
  <c r="R15" i="5"/>
  <c r="F35" i="6" s="1"/>
  <c r="F40" i="6" s="1"/>
  <c r="F50" i="6" s="1"/>
  <c r="R147" i="5"/>
  <c r="R138" i="5"/>
  <c r="R139" i="5"/>
  <c r="R65" i="5"/>
  <c r="R79" i="5"/>
  <c r="R133" i="5"/>
  <c r="R56" i="5"/>
  <c r="P91" i="5"/>
  <c r="P17" i="5"/>
  <c r="R49" i="5"/>
  <c r="R113" i="5"/>
  <c r="R28" i="5"/>
  <c r="P139" i="5"/>
  <c r="R146" i="5"/>
  <c r="P144" i="5"/>
  <c r="P148" i="5"/>
  <c r="R17" i="5"/>
  <c r="R124" i="5"/>
  <c r="R122" i="5"/>
  <c r="R123" i="5"/>
  <c r="P126" i="5"/>
  <c r="J58" i="2"/>
  <c r="J18" i="7"/>
  <c r="AG117" i="3"/>
  <c r="AH117" i="3" s="1"/>
  <c r="F149" i="3"/>
  <c r="AG149" i="3" s="1"/>
  <c r="AH149" i="3" s="1"/>
  <c r="F153" i="3"/>
  <c r="AG153" i="3" s="1"/>
  <c r="AH153" i="3" s="1"/>
  <c r="AG121" i="3"/>
  <c r="AH121" i="3" s="1"/>
  <c r="AG123" i="3"/>
  <c r="AH123" i="3" s="1"/>
  <c r="F155" i="3"/>
  <c r="AG155" i="3" s="1"/>
  <c r="AH155" i="3" s="1"/>
  <c r="AH100" i="3"/>
  <c r="AH67" i="3"/>
  <c r="AH68" i="3" s="1"/>
  <c r="AG68" i="3"/>
  <c r="AH88" i="3"/>
  <c r="E117" i="3"/>
  <c r="E125" i="3"/>
  <c r="E114" i="3"/>
  <c r="E126" i="3"/>
  <c r="E123" i="3"/>
  <c r="E131" i="3"/>
  <c r="F148" i="3"/>
  <c r="AG148" i="3" s="1"/>
  <c r="AG116" i="3"/>
  <c r="E148" i="3"/>
  <c r="S141" i="5"/>
  <c r="S140" i="5"/>
  <c r="S148" i="5"/>
  <c r="S25" i="5"/>
  <c r="S89" i="5"/>
  <c r="S104" i="5"/>
  <c r="S58" i="5"/>
  <c r="S87" i="5"/>
  <c r="S27" i="5"/>
  <c r="S53" i="5"/>
  <c r="S117" i="5"/>
  <c r="S52" i="5"/>
  <c r="S116" i="5"/>
  <c r="S82" i="5"/>
  <c r="S46" i="5"/>
  <c r="S51" i="5"/>
  <c r="S97" i="5"/>
  <c r="S48" i="5"/>
  <c r="S112" i="5"/>
  <c r="S71" i="5"/>
  <c r="S70" i="5"/>
  <c r="S29" i="5"/>
  <c r="S109" i="5"/>
  <c r="S60" i="5"/>
  <c r="S130" i="5"/>
  <c r="S127" i="5"/>
  <c r="S126" i="5"/>
  <c r="S145" i="5"/>
  <c r="S144" i="5"/>
  <c r="Y8" i="5"/>
  <c r="S73" i="5"/>
  <c r="S72" i="5"/>
  <c r="S26" i="5"/>
  <c r="S55" i="5"/>
  <c r="S118" i="5"/>
  <c r="S37" i="5"/>
  <c r="S101" i="5"/>
  <c r="S36" i="5"/>
  <c r="S100" i="5"/>
  <c r="S50" i="5"/>
  <c r="S111" i="5"/>
  <c r="S19" i="5"/>
  <c r="S33" i="5"/>
  <c r="S32" i="5"/>
  <c r="S96" i="5"/>
  <c r="S39" i="5"/>
  <c r="S38" i="5"/>
  <c r="S75" i="5"/>
  <c r="S93" i="5"/>
  <c r="S44" i="5"/>
  <c r="S98" i="5"/>
  <c r="S95" i="5"/>
  <c r="S94" i="5"/>
  <c r="S24" i="5"/>
  <c r="S90" i="5"/>
  <c r="S59" i="5"/>
  <c r="S133" i="5"/>
  <c r="S132" i="5"/>
  <c r="S78" i="5"/>
  <c r="S113" i="5"/>
  <c r="S128" i="5"/>
  <c r="S102" i="5"/>
  <c r="S125" i="5"/>
  <c r="S31" i="5"/>
  <c r="S35" i="5"/>
  <c r="S16" i="5"/>
  <c r="S57" i="5"/>
  <c r="S136" i="5"/>
  <c r="S22" i="5"/>
  <c r="S85" i="5"/>
  <c r="S84" i="5"/>
  <c r="S79" i="5"/>
  <c r="S115" i="5"/>
  <c r="S80" i="5"/>
  <c r="S135" i="5"/>
  <c r="S77" i="5"/>
  <c r="S66" i="5"/>
  <c r="S62" i="5"/>
  <c r="S131" i="5"/>
  <c r="S14" i="5"/>
  <c r="S41" i="5"/>
  <c r="S120" i="5"/>
  <c r="S119" i="5"/>
  <c r="S69" i="5"/>
  <c r="S68" i="5"/>
  <c r="S114" i="5"/>
  <c r="S83" i="5"/>
  <c r="S64" i="5"/>
  <c r="S103" i="5"/>
  <c r="S61" i="5"/>
  <c r="S34" i="5"/>
  <c r="S30" i="5"/>
  <c r="S99" i="5"/>
  <c r="V8" i="5"/>
  <c r="S40" i="5"/>
  <c r="S23" i="5"/>
  <c r="S21" i="5"/>
  <c r="S20" i="5"/>
  <c r="S18" i="5"/>
  <c r="S110" i="5"/>
  <c r="S129" i="5"/>
  <c r="S42" i="5"/>
  <c r="S134" i="5"/>
  <c r="S28" i="5"/>
  <c r="S63" i="5"/>
  <c r="S67" i="5"/>
  <c r="S76" i="5"/>
  <c r="S47" i="5"/>
  <c r="S74" i="5"/>
  <c r="S49" i="5"/>
  <c r="S15" i="5"/>
  <c r="S65" i="5"/>
  <c r="S43" i="5"/>
  <c r="S92" i="5"/>
  <c r="S108" i="5"/>
  <c r="S124" i="5"/>
  <c r="S147" i="5"/>
  <c r="S121" i="5"/>
  <c r="S138" i="5"/>
  <c r="S91" i="5"/>
  <c r="S123" i="5"/>
  <c r="S142" i="5"/>
  <c r="S146" i="5"/>
  <c r="S56" i="5"/>
  <c r="S137" i="5"/>
  <c r="S107" i="5"/>
  <c r="S139" i="5"/>
  <c r="S143" i="5"/>
  <c r="S81" i="5"/>
  <c r="S54" i="5"/>
  <c r="S17" i="5"/>
  <c r="S105" i="5"/>
  <c r="S86" i="5"/>
  <c r="S45" i="5"/>
  <c r="S106" i="5"/>
  <c r="S122" i="5"/>
  <c r="S88" i="5"/>
  <c r="X140" i="5"/>
  <c r="X145" i="5"/>
  <c r="X142" i="5"/>
  <c r="X144" i="5"/>
  <c r="X146" i="5"/>
  <c r="X143" i="5"/>
  <c r="X141" i="5"/>
  <c r="X148" i="5"/>
  <c r="X16" i="5"/>
  <c r="X19" i="5"/>
  <c r="X83" i="5"/>
  <c r="X22" i="5"/>
  <c r="X86" i="5"/>
  <c r="X29" i="5"/>
  <c r="X93" i="5"/>
  <c r="X36" i="5"/>
  <c r="X100" i="5"/>
  <c r="X47" i="5"/>
  <c r="X111" i="5"/>
  <c r="X50" i="5"/>
  <c r="X114" i="5"/>
  <c r="X57" i="5"/>
  <c r="X121" i="5"/>
  <c r="X64" i="5"/>
  <c r="X128" i="5"/>
  <c r="X75" i="5"/>
  <c r="X139" i="5"/>
  <c r="X78" i="5"/>
  <c r="X21" i="5"/>
  <c r="X85" i="5"/>
  <c r="X28" i="5"/>
  <c r="X92" i="5"/>
  <c r="X23" i="5"/>
  <c r="X87" i="5"/>
  <c r="X26" i="5"/>
  <c r="X90" i="5"/>
  <c r="X33" i="5"/>
  <c r="X97" i="5"/>
  <c r="X40" i="5"/>
  <c r="X104" i="5"/>
  <c r="X14" i="5"/>
  <c r="X67" i="5"/>
  <c r="X131" i="5"/>
  <c r="X70" i="5"/>
  <c r="X134" i="5"/>
  <c r="X77" i="5"/>
  <c r="X20" i="5"/>
  <c r="X84" i="5"/>
  <c r="X31" i="5"/>
  <c r="X95" i="5"/>
  <c r="X34" i="5"/>
  <c r="X98" i="5"/>
  <c r="X41" i="5"/>
  <c r="X105" i="5"/>
  <c r="X48" i="5"/>
  <c r="X112" i="5"/>
  <c r="X59" i="5"/>
  <c r="X123" i="5"/>
  <c r="X62" i="5"/>
  <c r="X126" i="5"/>
  <c r="X69" i="5"/>
  <c r="X133" i="5"/>
  <c r="X76" i="5"/>
  <c r="X147" i="5"/>
  <c r="X71" i="5"/>
  <c r="X135" i="5"/>
  <c r="X74" i="5"/>
  <c r="X138" i="5"/>
  <c r="X81" i="5"/>
  <c r="X24" i="5"/>
  <c r="X88" i="5"/>
  <c r="X17" i="5"/>
  <c r="X51" i="5"/>
  <c r="X115" i="5"/>
  <c r="X54" i="5"/>
  <c r="X118" i="5"/>
  <c r="X61" i="5"/>
  <c r="X125" i="5"/>
  <c r="X68" i="5"/>
  <c r="X132" i="5"/>
  <c r="X79" i="5"/>
  <c r="X18" i="5"/>
  <c r="X82" i="5"/>
  <c r="X25" i="5"/>
  <c r="X89" i="5"/>
  <c r="X32" i="5"/>
  <c r="X96" i="5"/>
  <c r="X43" i="5"/>
  <c r="X107" i="5"/>
  <c r="X46" i="5"/>
  <c r="X110" i="5"/>
  <c r="X53" i="5"/>
  <c r="X117" i="5"/>
  <c r="X60" i="5"/>
  <c r="X124" i="5"/>
  <c r="X55" i="5"/>
  <c r="X119" i="5"/>
  <c r="X58" i="5"/>
  <c r="X122" i="5"/>
  <c r="X65" i="5"/>
  <c r="X129" i="5"/>
  <c r="X72" i="5"/>
  <c r="X136" i="5"/>
  <c r="X15" i="5"/>
  <c r="X35" i="5"/>
  <c r="X99" i="5"/>
  <c r="X38" i="5"/>
  <c r="X102" i="5"/>
  <c r="X45" i="5"/>
  <c r="X109" i="5"/>
  <c r="X52" i="5"/>
  <c r="X116" i="5"/>
  <c r="X63" i="5"/>
  <c r="X127" i="5"/>
  <c r="X66" i="5"/>
  <c r="X130" i="5"/>
  <c r="X73" i="5"/>
  <c r="X137" i="5"/>
  <c r="X80" i="5"/>
  <c r="X27" i="5"/>
  <c r="X91" i="5"/>
  <c r="X30" i="5"/>
  <c r="X94" i="5"/>
  <c r="X37" i="5"/>
  <c r="X101" i="5"/>
  <c r="X44" i="5"/>
  <c r="X108" i="5"/>
  <c r="X39" i="5"/>
  <c r="X103" i="5"/>
  <c r="X42" i="5"/>
  <c r="X106" i="5"/>
  <c r="X49" i="5"/>
  <c r="X113" i="5"/>
  <c r="X56" i="5"/>
  <c r="X120" i="5"/>
  <c r="E122" i="3"/>
  <c r="E127" i="3"/>
  <c r="E128" i="3"/>
  <c r="E118" i="3"/>
  <c r="AG101" i="3"/>
  <c r="AH84" i="3"/>
  <c r="E124" i="3"/>
  <c r="E121" i="3"/>
  <c r="Y89" i="3"/>
  <c r="E129" i="3"/>
  <c r="U25" i="5"/>
  <c r="U101" i="5"/>
  <c r="T18" i="5"/>
  <c r="T110" i="5"/>
  <c r="H12" i="6"/>
  <c r="E130" i="3"/>
  <c r="Y98" i="3"/>
  <c r="E119" i="3"/>
  <c r="F72" i="9" l="1"/>
  <c r="O82" i="3"/>
  <c r="AD82" i="3" s="1"/>
  <c r="U141" i="5"/>
  <c r="T123" i="5"/>
  <c r="U40" i="5"/>
  <c r="T146" i="5"/>
  <c r="T63" i="5"/>
  <c r="AC56" i="3"/>
  <c r="AC60" i="3"/>
  <c r="AC65" i="3"/>
  <c r="AC64" i="3"/>
  <c r="T59" i="5"/>
  <c r="T129" i="5"/>
  <c r="U62" i="5"/>
  <c r="U99" i="5"/>
  <c r="T49" i="5"/>
  <c r="T125" i="5"/>
  <c r="U142" i="5"/>
  <c r="U111" i="5"/>
  <c r="T141" i="5"/>
  <c r="T128" i="5"/>
  <c r="U96" i="5"/>
  <c r="U94" i="5"/>
  <c r="U104" i="5"/>
  <c r="U18" i="5"/>
  <c r="T143" i="5"/>
  <c r="T102" i="5"/>
  <c r="T36" i="5"/>
  <c r="U88" i="5"/>
  <c r="U84" i="5"/>
  <c r="T76" i="5"/>
  <c r="T107" i="5"/>
  <c r="T35" i="5"/>
  <c r="T109" i="5"/>
  <c r="T30" i="5"/>
  <c r="T133" i="5"/>
  <c r="T84" i="5"/>
  <c r="T69" i="5"/>
  <c r="U107" i="5"/>
  <c r="U147" i="5"/>
  <c r="U140" i="5"/>
  <c r="U132" i="5"/>
  <c r="U21" i="5"/>
  <c r="U19" i="5"/>
  <c r="U66" i="5"/>
  <c r="U60" i="5"/>
  <c r="U70" i="5"/>
  <c r="T137" i="5"/>
  <c r="T32" i="5"/>
  <c r="T67" i="5"/>
  <c r="T95" i="5"/>
  <c r="U47" i="5"/>
  <c r="U42" i="5"/>
  <c r="T88" i="5"/>
  <c r="T105" i="5"/>
  <c r="T39" i="5"/>
  <c r="T70" i="5"/>
  <c r="T48" i="5"/>
  <c r="T24" i="5"/>
  <c r="T77" i="5"/>
  <c r="T62" i="5"/>
  <c r="U121" i="5"/>
  <c r="U108" i="5"/>
  <c r="U146" i="5"/>
  <c r="U125" i="5"/>
  <c r="U75" i="5"/>
  <c r="U113" i="5"/>
  <c r="U63" i="5"/>
  <c r="U53" i="5"/>
  <c r="U51" i="5"/>
  <c r="AC52" i="3"/>
  <c r="AC53" i="3"/>
  <c r="AC57" i="3"/>
  <c r="AC54" i="3"/>
  <c r="AD48" i="3"/>
  <c r="O81" i="3"/>
  <c r="O101" i="3" s="1"/>
  <c r="J19" i="7"/>
  <c r="H90" i="9"/>
  <c r="I19" i="7"/>
  <c r="G90" i="9"/>
  <c r="F87" i="9"/>
  <c r="F51" i="9"/>
  <c r="F48" i="9"/>
  <c r="F49" i="9"/>
  <c r="R153" i="3"/>
  <c r="I153" i="3"/>
  <c r="T153" i="3"/>
  <c r="S153" i="3"/>
  <c r="P153" i="3"/>
  <c r="N153" i="3"/>
  <c r="AD153" i="3" s="1"/>
  <c r="R118" i="3"/>
  <c r="I118" i="3"/>
  <c r="Y118" i="3" s="1"/>
  <c r="T118" i="3"/>
  <c r="S118" i="3"/>
  <c r="P118" i="3"/>
  <c r="N118" i="3"/>
  <c r="AD118" i="3" s="1"/>
  <c r="R126" i="3"/>
  <c r="I126" i="3"/>
  <c r="Y126" i="3" s="1"/>
  <c r="T126" i="3"/>
  <c r="S126" i="3"/>
  <c r="P126" i="3"/>
  <c r="N126" i="3"/>
  <c r="AD126" i="3" s="1"/>
  <c r="R117" i="3"/>
  <c r="I117" i="3"/>
  <c r="Y117" i="3" s="1"/>
  <c r="T117" i="3"/>
  <c r="S117" i="3"/>
  <c r="P117" i="3"/>
  <c r="N117" i="3"/>
  <c r="AD117" i="3" s="1"/>
  <c r="J157" i="3"/>
  <c r="R125" i="3"/>
  <c r="I125" i="3"/>
  <c r="Y125" i="3" s="1"/>
  <c r="T125" i="3"/>
  <c r="S125" i="3"/>
  <c r="P125" i="3"/>
  <c r="N125" i="3"/>
  <c r="AD125" i="3" s="1"/>
  <c r="AA100" i="3"/>
  <c r="AC100" i="3" s="1"/>
  <c r="AC55" i="3"/>
  <c r="AC58" i="3"/>
  <c r="AC63" i="3"/>
  <c r="AC66" i="3"/>
  <c r="R122" i="3"/>
  <c r="I122" i="3"/>
  <c r="Y122" i="3" s="1"/>
  <c r="T122" i="3"/>
  <c r="S122" i="3"/>
  <c r="P122" i="3"/>
  <c r="N122" i="3"/>
  <c r="AD122" i="3" s="1"/>
  <c r="R115" i="3"/>
  <c r="I115" i="3"/>
  <c r="Y115" i="3" s="1"/>
  <c r="T115" i="3"/>
  <c r="S115" i="3"/>
  <c r="P115" i="3"/>
  <c r="N115" i="3"/>
  <c r="AD115" i="3" s="1"/>
  <c r="R131" i="3"/>
  <c r="I131" i="3"/>
  <c r="Y131" i="3" s="1"/>
  <c r="T131" i="3"/>
  <c r="S131" i="3"/>
  <c r="P131" i="3"/>
  <c r="N131" i="3"/>
  <c r="AD131" i="3" s="1"/>
  <c r="R124" i="3"/>
  <c r="I124" i="3"/>
  <c r="T124" i="3"/>
  <c r="S124" i="3"/>
  <c r="P124" i="3"/>
  <c r="N124" i="3"/>
  <c r="AD124" i="3" s="1"/>
  <c r="R128" i="3"/>
  <c r="I128" i="3"/>
  <c r="Y128" i="3" s="1"/>
  <c r="T128" i="3"/>
  <c r="S128" i="3"/>
  <c r="P128" i="3"/>
  <c r="N128" i="3"/>
  <c r="AD128" i="3" s="1"/>
  <c r="R127" i="3"/>
  <c r="I127" i="3"/>
  <c r="T127" i="3"/>
  <c r="S127" i="3"/>
  <c r="P127" i="3"/>
  <c r="N127" i="3"/>
  <c r="AD127" i="3" s="1"/>
  <c r="R132" i="3"/>
  <c r="I132" i="3"/>
  <c r="Y132" i="3" s="1"/>
  <c r="T132" i="3"/>
  <c r="S132" i="3"/>
  <c r="P132" i="3"/>
  <c r="N132" i="3"/>
  <c r="AD132" i="3" s="1"/>
  <c r="AC50" i="3"/>
  <c r="R161" i="3"/>
  <c r="I161" i="3"/>
  <c r="T161" i="3"/>
  <c r="S161" i="3"/>
  <c r="P161" i="3"/>
  <c r="N161" i="3"/>
  <c r="AD161" i="3" s="1"/>
  <c r="R119" i="3"/>
  <c r="I119" i="3"/>
  <c r="Y119" i="3" s="1"/>
  <c r="T119" i="3"/>
  <c r="S119" i="3"/>
  <c r="P119" i="3"/>
  <c r="N119" i="3"/>
  <c r="AD119" i="3" s="1"/>
  <c r="R120" i="3"/>
  <c r="I120" i="3"/>
  <c r="Y120" i="3" s="1"/>
  <c r="T120" i="3"/>
  <c r="S120" i="3"/>
  <c r="P120" i="3"/>
  <c r="N120" i="3"/>
  <c r="AD120" i="3" s="1"/>
  <c r="R162" i="3"/>
  <c r="I162" i="3"/>
  <c r="T162" i="3"/>
  <c r="S162" i="3"/>
  <c r="P162" i="3"/>
  <c r="N162" i="3"/>
  <c r="AD162" i="3" s="1"/>
  <c r="R116" i="3"/>
  <c r="I116" i="3"/>
  <c r="Y116" i="3" s="1"/>
  <c r="AA116" i="3" s="1"/>
  <c r="T116" i="3"/>
  <c r="S116" i="3"/>
  <c r="P116" i="3"/>
  <c r="N116" i="3"/>
  <c r="AD116" i="3" s="1"/>
  <c r="R123" i="3"/>
  <c r="I123" i="3"/>
  <c r="Y123" i="3" s="1"/>
  <c r="T123" i="3"/>
  <c r="S123" i="3"/>
  <c r="P123" i="3"/>
  <c r="N123" i="3"/>
  <c r="AD123" i="3" s="1"/>
  <c r="AC59" i="3"/>
  <c r="AC51" i="3"/>
  <c r="AC67" i="3"/>
  <c r="AC62" i="3"/>
  <c r="F61" i="9"/>
  <c r="F80" i="9"/>
  <c r="P81" i="3"/>
  <c r="I114" i="3"/>
  <c r="Y114" i="3" s="1"/>
  <c r="P68" i="3"/>
  <c r="R49" i="3"/>
  <c r="AC49" i="3"/>
  <c r="S49" i="3" s="1"/>
  <c r="T49" i="3" s="1"/>
  <c r="R48" i="3"/>
  <c r="J145" i="3"/>
  <c r="I113" i="3"/>
  <c r="Y113" i="3" s="1"/>
  <c r="AH113" i="3" s="1"/>
  <c r="N113" i="3"/>
  <c r="AB92" i="3"/>
  <c r="AA92" i="3"/>
  <c r="AB96" i="3"/>
  <c r="AA96" i="3"/>
  <c r="AB90" i="3"/>
  <c r="AA90" i="3"/>
  <c r="AB88" i="3"/>
  <c r="AA88" i="3"/>
  <c r="AB94" i="3"/>
  <c r="AA94" i="3"/>
  <c r="AB89" i="3"/>
  <c r="AA89" i="3"/>
  <c r="AB91" i="3"/>
  <c r="AA91" i="3"/>
  <c r="AB85" i="3"/>
  <c r="AA85" i="3"/>
  <c r="AB83" i="3"/>
  <c r="AA83" i="3"/>
  <c r="AB98" i="3"/>
  <c r="AA98" i="3"/>
  <c r="AB87" i="3"/>
  <c r="AA87" i="3"/>
  <c r="AB97" i="3"/>
  <c r="AA97" i="3"/>
  <c r="AB86" i="3"/>
  <c r="AA86" i="3"/>
  <c r="AB95" i="3"/>
  <c r="AA95" i="3"/>
  <c r="AB99" i="3"/>
  <c r="AA99" i="3"/>
  <c r="AB93" i="3"/>
  <c r="AA93" i="3"/>
  <c r="AB84" i="3"/>
  <c r="AA84" i="3"/>
  <c r="N114" i="3"/>
  <c r="P82" i="3"/>
  <c r="AA82" i="3"/>
  <c r="AB82" i="3"/>
  <c r="AA81" i="3"/>
  <c r="AB81" i="3"/>
  <c r="AC48" i="3"/>
  <c r="S48" i="3" s="1"/>
  <c r="N101" i="3"/>
  <c r="E152" i="3"/>
  <c r="AF113" i="3"/>
  <c r="AF150" i="3"/>
  <c r="AF148" i="3"/>
  <c r="AF124" i="3"/>
  <c r="AF123" i="3"/>
  <c r="AF128" i="3"/>
  <c r="E164" i="3"/>
  <c r="AF116" i="3"/>
  <c r="AF161" i="3"/>
  <c r="AF117" i="3"/>
  <c r="AF121" i="3"/>
  <c r="AF131" i="3"/>
  <c r="AF126" i="3"/>
  <c r="AF122" i="3"/>
  <c r="J158" i="3"/>
  <c r="J159" i="3"/>
  <c r="J164" i="3"/>
  <c r="H154" i="3"/>
  <c r="AF114" i="3"/>
  <c r="AF119" i="3"/>
  <c r="AF127" i="3"/>
  <c r="AF130" i="3"/>
  <c r="AF129" i="3"/>
  <c r="G80" i="9"/>
  <c r="J151" i="3"/>
  <c r="AF118" i="3"/>
  <c r="J154" i="3"/>
  <c r="J152" i="3"/>
  <c r="J133" i="3"/>
  <c r="J146" i="3"/>
  <c r="J149" i="3"/>
  <c r="AF115" i="3"/>
  <c r="AF125" i="3"/>
  <c r="AF132" i="3"/>
  <c r="AF120" i="3"/>
  <c r="J147" i="3"/>
  <c r="J150" i="3"/>
  <c r="J160" i="3"/>
  <c r="J148" i="3"/>
  <c r="J155" i="3"/>
  <c r="J163" i="3"/>
  <c r="E145" i="3"/>
  <c r="H163" i="3"/>
  <c r="H159" i="3"/>
  <c r="H158" i="3"/>
  <c r="H152" i="3"/>
  <c r="H155" i="3"/>
  <c r="H160" i="3"/>
  <c r="H156" i="3"/>
  <c r="H162" i="3"/>
  <c r="H164" i="3"/>
  <c r="H157" i="3"/>
  <c r="T92" i="5"/>
  <c r="T106" i="5"/>
  <c r="T43" i="5"/>
  <c r="T54" i="5"/>
  <c r="T19" i="5"/>
  <c r="T42" i="5"/>
  <c r="T98" i="5"/>
  <c r="T51" i="5"/>
  <c r="T58" i="5"/>
  <c r="T114" i="5"/>
  <c r="T135" i="5"/>
  <c r="T28" i="5"/>
  <c r="T73" i="5"/>
  <c r="T22" i="5"/>
  <c r="T99" i="5"/>
  <c r="T80" i="5"/>
  <c r="T134" i="5"/>
  <c r="U54" i="5"/>
  <c r="U139" i="5"/>
  <c r="U43" i="5"/>
  <c r="U137" i="5"/>
  <c r="U23" i="5"/>
  <c r="U41" i="5"/>
  <c r="U102" i="5"/>
  <c r="U103" i="5"/>
  <c r="U48" i="5"/>
  <c r="U77" i="5"/>
  <c r="AA8" i="5"/>
  <c r="AA144" i="5" s="1"/>
  <c r="U128" i="5"/>
  <c r="U36" i="5"/>
  <c r="U90" i="5"/>
  <c r="U46" i="5"/>
  <c r="U116" i="5"/>
  <c r="U24" i="5"/>
  <c r="T74" i="5"/>
  <c r="T147" i="5"/>
  <c r="T145" i="5"/>
  <c r="T81" i="5"/>
  <c r="T23" i="5"/>
  <c r="T21" i="5"/>
  <c r="T116" i="5"/>
  <c r="T55" i="5"/>
  <c r="T37" i="5"/>
  <c r="T132" i="5"/>
  <c r="T104" i="5"/>
  <c r="T117" i="5"/>
  <c r="T66" i="5"/>
  <c r="T87" i="5"/>
  <c r="T33" i="5"/>
  <c r="T25" i="5"/>
  <c r="Z8" i="5"/>
  <c r="U81" i="5"/>
  <c r="U138" i="5"/>
  <c r="U15" i="5"/>
  <c r="U56" i="5"/>
  <c r="U69" i="5"/>
  <c r="U34" i="5"/>
  <c r="U67" i="5"/>
  <c r="U28" i="5"/>
  <c r="U114" i="5"/>
  <c r="U22" i="5"/>
  <c r="U55" i="5"/>
  <c r="U73" i="5"/>
  <c r="U134" i="5"/>
  <c r="U135" i="5"/>
  <c r="U80" i="5"/>
  <c r="U109" i="5"/>
  <c r="U26" i="5"/>
  <c r="H149" i="3"/>
  <c r="J156" i="3"/>
  <c r="H153" i="3"/>
  <c r="H151" i="3"/>
  <c r="H146" i="3"/>
  <c r="H147" i="3"/>
  <c r="H145" i="3"/>
  <c r="K54" i="2"/>
  <c r="F24" i="6"/>
  <c r="F56" i="6" s="1"/>
  <c r="G35" i="6"/>
  <c r="H102" i="2" s="1"/>
  <c r="H108" i="2" s="1"/>
  <c r="H24" i="7" s="1"/>
  <c r="T138" i="5"/>
  <c r="T124" i="5"/>
  <c r="T65" i="5"/>
  <c r="T47" i="5"/>
  <c r="T86" i="5"/>
  <c r="T122" i="5"/>
  <c r="T121" i="5"/>
  <c r="T15" i="5"/>
  <c r="T56" i="5"/>
  <c r="T140" i="5"/>
  <c r="T17" i="5"/>
  <c r="T139" i="5"/>
  <c r="T91" i="5"/>
  <c r="T108" i="5"/>
  <c r="T45" i="5"/>
  <c r="T144" i="5"/>
  <c r="T142" i="5"/>
  <c r="T103" i="5"/>
  <c r="T40" i="5"/>
  <c r="T111" i="5"/>
  <c r="T115" i="5"/>
  <c r="T97" i="5"/>
  <c r="T85" i="5"/>
  <c r="T78" i="5"/>
  <c r="T96" i="5"/>
  <c r="T41" i="5"/>
  <c r="T34" i="5"/>
  <c r="T52" i="5"/>
  <c r="T29" i="5"/>
  <c r="T119" i="5"/>
  <c r="T72" i="5"/>
  <c r="T127" i="5"/>
  <c r="T131" i="5"/>
  <c r="T113" i="5"/>
  <c r="T101" i="5"/>
  <c r="T94" i="5"/>
  <c r="T112" i="5"/>
  <c r="T57" i="5"/>
  <c r="T50" i="5"/>
  <c r="T68" i="5"/>
  <c r="T61" i="5"/>
  <c r="T14" i="5"/>
  <c r="T71" i="5"/>
  <c r="T75" i="5"/>
  <c r="T79" i="5"/>
  <c r="T83" i="5"/>
  <c r="T90" i="5"/>
  <c r="T53" i="5"/>
  <c r="T46" i="5"/>
  <c r="T64" i="5"/>
  <c r="T130" i="5"/>
  <c r="T31" i="5"/>
  <c r="T20" i="5"/>
  <c r="T118" i="5"/>
  <c r="T16" i="5"/>
  <c r="T136" i="5"/>
  <c r="T44" i="5"/>
  <c r="T120" i="5"/>
  <c r="T60" i="5"/>
  <c r="T26" i="5"/>
  <c r="T126" i="5"/>
  <c r="T27" i="5"/>
  <c r="T89" i="5"/>
  <c r="T82" i="5"/>
  <c r="T100" i="5"/>
  <c r="T93" i="5"/>
  <c r="T38" i="5"/>
  <c r="U106" i="5"/>
  <c r="U17" i="5"/>
  <c r="U49" i="5"/>
  <c r="U145" i="5"/>
  <c r="U123" i="5"/>
  <c r="U76" i="5"/>
  <c r="U91" i="5"/>
  <c r="U105" i="5"/>
  <c r="U124" i="5"/>
  <c r="U92" i="5"/>
  <c r="U65" i="5"/>
  <c r="U74" i="5"/>
  <c r="U144" i="5"/>
  <c r="U122" i="5"/>
  <c r="U45" i="5"/>
  <c r="U86" i="5"/>
  <c r="U143" i="5"/>
  <c r="U87" i="5"/>
  <c r="U133" i="5"/>
  <c r="U126" i="5"/>
  <c r="U59" i="5"/>
  <c r="U32" i="5"/>
  <c r="U98" i="5"/>
  <c r="U95" i="5"/>
  <c r="U68" i="5"/>
  <c r="U61" i="5"/>
  <c r="U131" i="5"/>
  <c r="U136" i="5"/>
  <c r="U97" i="5"/>
  <c r="U16" i="5"/>
  <c r="I35" i="6" s="1"/>
  <c r="U39" i="5"/>
  <c r="U85" i="5"/>
  <c r="U78" i="5"/>
  <c r="U112" i="5"/>
  <c r="U57" i="5"/>
  <c r="U50" i="5"/>
  <c r="U31" i="5"/>
  <c r="U20" i="5"/>
  <c r="U118" i="5"/>
  <c r="U83" i="5"/>
  <c r="U72" i="5"/>
  <c r="U58" i="5"/>
  <c r="U119" i="5"/>
  <c r="U44" i="5"/>
  <c r="U37" i="5"/>
  <c r="U30" i="5"/>
  <c r="U64" i="5"/>
  <c r="U130" i="5"/>
  <c r="U127" i="5"/>
  <c r="U100" i="5"/>
  <c r="U93" i="5"/>
  <c r="U38" i="5"/>
  <c r="U35" i="5"/>
  <c r="U129" i="5"/>
  <c r="U148" i="5"/>
  <c r="U71" i="5"/>
  <c r="U117" i="5"/>
  <c r="U110" i="5"/>
  <c r="U27" i="5"/>
  <c r="U89" i="5"/>
  <c r="U82" i="5"/>
  <c r="U79" i="5"/>
  <c r="U52" i="5"/>
  <c r="U29" i="5"/>
  <c r="U115" i="5"/>
  <c r="U120" i="5"/>
  <c r="U33" i="5"/>
  <c r="R12" i="5"/>
  <c r="P12" i="5"/>
  <c r="H8" i="8"/>
  <c r="I8" i="7"/>
  <c r="F8" i="9"/>
  <c r="H96" i="2"/>
  <c r="I8" i="2"/>
  <c r="AH96" i="3"/>
  <c r="AH95" i="3"/>
  <c r="AH99" i="3"/>
  <c r="AH91" i="3"/>
  <c r="AH97" i="3"/>
  <c r="AH92" i="3"/>
  <c r="AH93" i="3"/>
  <c r="AH94" i="3"/>
  <c r="AH98" i="3"/>
  <c r="AH87" i="3"/>
  <c r="AH89" i="3"/>
  <c r="AH90" i="3"/>
  <c r="E146" i="3"/>
  <c r="E157" i="3"/>
  <c r="E149" i="3"/>
  <c r="S12" i="5"/>
  <c r="E151" i="3"/>
  <c r="Z143" i="5"/>
  <c r="Z145" i="5"/>
  <c r="Z111" i="5"/>
  <c r="Z57" i="5"/>
  <c r="Z139" i="5"/>
  <c r="Z85" i="5"/>
  <c r="Z26" i="5"/>
  <c r="Z97" i="5"/>
  <c r="Z38" i="5"/>
  <c r="Z109" i="5"/>
  <c r="Z95" i="5"/>
  <c r="Z41" i="5"/>
  <c r="Z123" i="5"/>
  <c r="Z69" i="5"/>
  <c r="Z135" i="5"/>
  <c r="Z81" i="5"/>
  <c r="Z22" i="5"/>
  <c r="Z93" i="5"/>
  <c r="Z79" i="5"/>
  <c r="Z25" i="5"/>
  <c r="Z107" i="5"/>
  <c r="Z53" i="5"/>
  <c r="Z119" i="5"/>
  <c r="Z65" i="5"/>
  <c r="Z131" i="5"/>
  <c r="Z77" i="5"/>
  <c r="Z63" i="5"/>
  <c r="Z130" i="5"/>
  <c r="Z91" i="5"/>
  <c r="Z37" i="5"/>
  <c r="Z103" i="5"/>
  <c r="Z49" i="5"/>
  <c r="Z115" i="5"/>
  <c r="Z61" i="5"/>
  <c r="Y121" i="3"/>
  <c r="E153" i="3"/>
  <c r="E150" i="3"/>
  <c r="E158" i="3"/>
  <c r="Y130" i="3"/>
  <c r="E162" i="3"/>
  <c r="H55" i="6"/>
  <c r="Y124" i="3"/>
  <c r="E156" i="3"/>
  <c r="AH86" i="3"/>
  <c r="E159" i="3"/>
  <c r="Y127" i="3"/>
  <c r="V144" i="5"/>
  <c r="V140" i="5"/>
  <c r="V148" i="5"/>
  <c r="V14" i="5"/>
  <c r="V42" i="5"/>
  <c r="V97" i="5"/>
  <c r="V40" i="5"/>
  <c r="V136" i="5"/>
  <c r="V67" i="5"/>
  <c r="V131" i="5"/>
  <c r="V102" i="5"/>
  <c r="V61" i="5"/>
  <c r="V125" i="5"/>
  <c r="V68" i="5"/>
  <c r="V18" i="5"/>
  <c r="V82" i="5"/>
  <c r="V25" i="5"/>
  <c r="V89" i="5"/>
  <c r="V80" i="5"/>
  <c r="V46" i="5"/>
  <c r="V110" i="5"/>
  <c r="V53" i="5"/>
  <c r="V117" i="5"/>
  <c r="V60" i="5"/>
  <c r="V71" i="5"/>
  <c r="V135" i="5"/>
  <c r="V79" i="5"/>
  <c r="V31" i="5"/>
  <c r="V16" i="5"/>
  <c r="V26" i="5"/>
  <c r="V33" i="5"/>
  <c r="V24" i="5"/>
  <c r="V120" i="5"/>
  <c r="V51" i="5"/>
  <c r="V115" i="5"/>
  <c r="V70" i="5"/>
  <c r="V29" i="5"/>
  <c r="V109" i="5"/>
  <c r="V52" i="5"/>
  <c r="V116" i="5"/>
  <c r="V66" i="5"/>
  <c r="V130" i="5"/>
  <c r="V73" i="5"/>
  <c r="V64" i="5"/>
  <c r="V30" i="5"/>
  <c r="V94" i="5"/>
  <c r="V37" i="5"/>
  <c r="V101" i="5"/>
  <c r="V44" i="5"/>
  <c r="V55" i="5"/>
  <c r="V119" i="5"/>
  <c r="V132" i="5"/>
  <c r="V75" i="5"/>
  <c r="V127" i="5"/>
  <c r="V90" i="5"/>
  <c r="V129" i="5"/>
  <c r="V104" i="5"/>
  <c r="V35" i="5"/>
  <c r="V99" i="5"/>
  <c r="V38" i="5"/>
  <c r="V134" i="5"/>
  <c r="V93" i="5"/>
  <c r="V36" i="5"/>
  <c r="V100" i="5"/>
  <c r="V50" i="5"/>
  <c r="V114" i="5"/>
  <c r="V57" i="5"/>
  <c r="V48" i="5"/>
  <c r="V112" i="5"/>
  <c r="V78" i="5"/>
  <c r="V21" i="5"/>
  <c r="V85" i="5"/>
  <c r="V28" i="5"/>
  <c r="V39" i="5"/>
  <c r="V103" i="5"/>
  <c r="V59" i="5"/>
  <c r="V128" i="5"/>
  <c r="V95" i="5"/>
  <c r="AB8" i="5"/>
  <c r="V58" i="5"/>
  <c r="V113" i="5"/>
  <c r="V72" i="5"/>
  <c r="V19" i="5"/>
  <c r="V83" i="5"/>
  <c r="V22" i="5"/>
  <c r="V118" i="5"/>
  <c r="V77" i="5"/>
  <c r="V20" i="5"/>
  <c r="V84" i="5"/>
  <c r="V34" i="5"/>
  <c r="V98" i="5"/>
  <c r="V41" i="5"/>
  <c r="V32" i="5"/>
  <c r="V96" i="5"/>
  <c r="V62" i="5"/>
  <c r="V126" i="5"/>
  <c r="V69" i="5"/>
  <c r="V133" i="5"/>
  <c r="V23" i="5"/>
  <c r="V87" i="5"/>
  <c r="V27" i="5"/>
  <c r="V111" i="5"/>
  <c r="V63" i="5"/>
  <c r="V142" i="5"/>
  <c r="V141" i="5"/>
  <c r="V143" i="5"/>
  <c r="V81" i="5"/>
  <c r="V76" i="5"/>
  <c r="V45" i="5"/>
  <c r="V49" i="5"/>
  <c r="V54" i="5"/>
  <c r="V121" i="5"/>
  <c r="V106" i="5"/>
  <c r="V138" i="5"/>
  <c r="V88" i="5"/>
  <c r="V86" i="5"/>
  <c r="V47" i="5"/>
  <c r="V74" i="5"/>
  <c r="V65" i="5"/>
  <c r="V92" i="5"/>
  <c r="V137" i="5"/>
  <c r="V122" i="5"/>
  <c r="V123" i="5"/>
  <c r="V139" i="5"/>
  <c r="V146" i="5"/>
  <c r="V145" i="5"/>
  <c r="V56" i="5"/>
  <c r="V17" i="5"/>
  <c r="V15" i="5"/>
  <c r="V43" i="5"/>
  <c r="V108" i="5"/>
  <c r="V124" i="5"/>
  <c r="V147" i="5"/>
  <c r="V105" i="5"/>
  <c r="V91" i="5"/>
  <c r="V107" i="5"/>
  <c r="Y146" i="5"/>
  <c r="Y143" i="5"/>
  <c r="Y141" i="5"/>
  <c r="Y140" i="5"/>
  <c r="Y148" i="5"/>
  <c r="Y145" i="5"/>
  <c r="Y142" i="5"/>
  <c r="Y144" i="5"/>
  <c r="Y17" i="5"/>
  <c r="Y36" i="5"/>
  <c r="Y100" i="5"/>
  <c r="Y47" i="5"/>
  <c r="Y111" i="5"/>
  <c r="Y50" i="5"/>
  <c r="Y114" i="5"/>
  <c r="Y57" i="5"/>
  <c r="Y121" i="5"/>
  <c r="Y64" i="5"/>
  <c r="Y128" i="5"/>
  <c r="Y75" i="5"/>
  <c r="Y139" i="5"/>
  <c r="Y78" i="5"/>
  <c r="Y21" i="5"/>
  <c r="Y85" i="5"/>
  <c r="Y28" i="5"/>
  <c r="Y92" i="5"/>
  <c r="Y23" i="5"/>
  <c r="Y87" i="5"/>
  <c r="Y26" i="5"/>
  <c r="Y90" i="5"/>
  <c r="Y33" i="5"/>
  <c r="Y97" i="5"/>
  <c r="Y40" i="5"/>
  <c r="Y104" i="5"/>
  <c r="Y35" i="5"/>
  <c r="Y99" i="5"/>
  <c r="Y38" i="5"/>
  <c r="Y102" i="5"/>
  <c r="Y45" i="5"/>
  <c r="Y109" i="5"/>
  <c r="Y15" i="5"/>
  <c r="Y20" i="5"/>
  <c r="Y84" i="5"/>
  <c r="Y31" i="5"/>
  <c r="Y95" i="5"/>
  <c r="Y34" i="5"/>
  <c r="Y98" i="5"/>
  <c r="Y41" i="5"/>
  <c r="Y105" i="5"/>
  <c r="Y48" i="5"/>
  <c r="Y112" i="5"/>
  <c r="Y59" i="5"/>
  <c r="Y123" i="5"/>
  <c r="Y62" i="5"/>
  <c r="Y126" i="5"/>
  <c r="Y69" i="5"/>
  <c r="Y133" i="5"/>
  <c r="Y76" i="5"/>
  <c r="Y147" i="5"/>
  <c r="Y71" i="5"/>
  <c r="Y135" i="5"/>
  <c r="Y74" i="5"/>
  <c r="Y138" i="5"/>
  <c r="Y81" i="5"/>
  <c r="Y24" i="5"/>
  <c r="Y88" i="5"/>
  <c r="Y19" i="5"/>
  <c r="Y83" i="5"/>
  <c r="Y22" i="5"/>
  <c r="Y86" i="5"/>
  <c r="Y29" i="5"/>
  <c r="Y93" i="5"/>
  <c r="Y16" i="5"/>
  <c r="Y68" i="5"/>
  <c r="Y132" i="5"/>
  <c r="Y79" i="5"/>
  <c r="Y18" i="5"/>
  <c r="Y82" i="5"/>
  <c r="Y25" i="5"/>
  <c r="Y89" i="5"/>
  <c r="Y32" i="5"/>
  <c r="Y96" i="5"/>
  <c r="Y43" i="5"/>
  <c r="Y107" i="5"/>
  <c r="Y46" i="5"/>
  <c r="Y110" i="5"/>
  <c r="Y53" i="5"/>
  <c r="Y117" i="5"/>
  <c r="Y60" i="5"/>
  <c r="Y124" i="5"/>
  <c r="Y55" i="5"/>
  <c r="Y119" i="5"/>
  <c r="Y58" i="5"/>
  <c r="Y122" i="5"/>
  <c r="Y65" i="5"/>
  <c r="Y129" i="5"/>
  <c r="Y72" i="5"/>
  <c r="Y136" i="5"/>
  <c r="Y67" i="5"/>
  <c r="Y131" i="5"/>
  <c r="Y70" i="5"/>
  <c r="Y134" i="5"/>
  <c r="Y77" i="5"/>
  <c r="Y14" i="5"/>
  <c r="Y52" i="5"/>
  <c r="Y116" i="5"/>
  <c r="Y63" i="5"/>
  <c r="Y127" i="5"/>
  <c r="Y66" i="5"/>
  <c r="Y130" i="5"/>
  <c r="Y73" i="5"/>
  <c r="Y137" i="5"/>
  <c r="Y80" i="5"/>
  <c r="Y27" i="5"/>
  <c r="Y91" i="5"/>
  <c r="Y30" i="5"/>
  <c r="Y94" i="5"/>
  <c r="Y37" i="5"/>
  <c r="Y101" i="5"/>
  <c r="Y44" i="5"/>
  <c r="Y108" i="5"/>
  <c r="Y39" i="5"/>
  <c r="Y103" i="5"/>
  <c r="Y42" i="5"/>
  <c r="Y106" i="5"/>
  <c r="Y49" i="5"/>
  <c r="Y113" i="5"/>
  <c r="Y56" i="5"/>
  <c r="Y120" i="5"/>
  <c r="Y51" i="5"/>
  <c r="Y115" i="5"/>
  <c r="Y54" i="5"/>
  <c r="Y118" i="5"/>
  <c r="Y61" i="5"/>
  <c r="Y125" i="5"/>
  <c r="AH148" i="3"/>
  <c r="AH165" i="3" s="1"/>
  <c r="AG165" i="3"/>
  <c r="AH82" i="3"/>
  <c r="X12" i="5"/>
  <c r="Y129" i="3"/>
  <c r="E161" i="3"/>
  <c r="E160" i="3"/>
  <c r="E154" i="3"/>
  <c r="AH116" i="3"/>
  <c r="AH133" i="3" s="1"/>
  <c r="AG133" i="3"/>
  <c r="E163" i="3"/>
  <c r="E155" i="3"/>
  <c r="AH85" i="3"/>
  <c r="O114" i="3" l="1"/>
  <c r="P114" i="3" s="1"/>
  <c r="AA93" i="5"/>
  <c r="AA61" i="5"/>
  <c r="AA97" i="5"/>
  <c r="AA126" i="5"/>
  <c r="AA94" i="5"/>
  <c r="AA122" i="5"/>
  <c r="AA109" i="5"/>
  <c r="AA110" i="5"/>
  <c r="AA28" i="5"/>
  <c r="O113" i="3"/>
  <c r="AD81" i="3"/>
  <c r="G57" i="9"/>
  <c r="G72" i="9"/>
  <c r="F54" i="9"/>
  <c r="F94" i="9"/>
  <c r="H57" i="9"/>
  <c r="H72" i="9"/>
  <c r="AB120" i="3"/>
  <c r="AA120" i="3"/>
  <c r="R163" i="3"/>
  <c r="I163" i="3"/>
  <c r="T163" i="3"/>
  <c r="S163" i="3"/>
  <c r="P163" i="3"/>
  <c r="N163" i="3"/>
  <c r="AD163" i="3" s="1"/>
  <c r="R151" i="3"/>
  <c r="I151" i="3"/>
  <c r="T151" i="3"/>
  <c r="S151" i="3"/>
  <c r="P151" i="3"/>
  <c r="N151" i="3"/>
  <c r="AD151" i="3" s="1"/>
  <c r="I61" i="9"/>
  <c r="R147" i="3"/>
  <c r="I147" i="3"/>
  <c r="Y147" i="3" s="1"/>
  <c r="T147" i="3"/>
  <c r="S147" i="3"/>
  <c r="P147" i="3"/>
  <c r="N147" i="3"/>
  <c r="AD147" i="3" s="1"/>
  <c r="R164" i="3"/>
  <c r="I164" i="3"/>
  <c r="Y164" i="3" s="1"/>
  <c r="T164" i="3"/>
  <c r="S164" i="3"/>
  <c r="P164" i="3"/>
  <c r="N164" i="3"/>
  <c r="AD164" i="3" s="1"/>
  <c r="R81" i="3"/>
  <c r="R148" i="3"/>
  <c r="I148" i="3"/>
  <c r="Y148" i="3" s="1"/>
  <c r="T148" i="3"/>
  <c r="S148" i="3"/>
  <c r="P148" i="3"/>
  <c r="N148" i="3"/>
  <c r="AD148" i="3" s="1"/>
  <c r="R149" i="3"/>
  <c r="I149" i="3"/>
  <c r="T149" i="3"/>
  <c r="S149" i="3"/>
  <c r="P149" i="3"/>
  <c r="N149" i="3"/>
  <c r="AD149" i="3" s="1"/>
  <c r="R154" i="3"/>
  <c r="I154" i="3"/>
  <c r="T154" i="3"/>
  <c r="S154" i="3"/>
  <c r="P154" i="3"/>
  <c r="N154" i="3"/>
  <c r="AD154" i="3" s="1"/>
  <c r="R159" i="3"/>
  <c r="I159" i="3"/>
  <c r="T159" i="3"/>
  <c r="S159" i="3"/>
  <c r="P159" i="3"/>
  <c r="N159" i="3"/>
  <c r="AD159" i="3" s="1"/>
  <c r="AB116" i="3"/>
  <c r="AC116" i="3" s="1"/>
  <c r="R157" i="3"/>
  <c r="I157" i="3"/>
  <c r="Y157" i="3" s="1"/>
  <c r="T157" i="3"/>
  <c r="S157" i="3"/>
  <c r="P157" i="3"/>
  <c r="N157" i="3"/>
  <c r="AD157" i="3" s="1"/>
  <c r="R150" i="3"/>
  <c r="I150" i="3"/>
  <c r="Y150" i="3" s="1"/>
  <c r="T150" i="3"/>
  <c r="S150" i="3"/>
  <c r="P150" i="3"/>
  <c r="N150" i="3"/>
  <c r="AD150" i="3" s="1"/>
  <c r="R155" i="3"/>
  <c r="I155" i="3"/>
  <c r="Y155" i="3" s="1"/>
  <c r="T155" i="3"/>
  <c r="S155" i="3"/>
  <c r="P155" i="3"/>
  <c r="N155" i="3"/>
  <c r="AD155" i="3" s="1"/>
  <c r="R152" i="3"/>
  <c r="I152" i="3"/>
  <c r="Y152" i="3" s="1"/>
  <c r="T152" i="3"/>
  <c r="S152" i="3"/>
  <c r="P152" i="3"/>
  <c r="N152" i="3"/>
  <c r="AD152" i="3" s="1"/>
  <c r="R156" i="3"/>
  <c r="I156" i="3"/>
  <c r="Y156" i="3" s="1"/>
  <c r="T156" i="3"/>
  <c r="S156" i="3"/>
  <c r="P156" i="3"/>
  <c r="N156" i="3"/>
  <c r="AD156" i="3" s="1"/>
  <c r="R160" i="3"/>
  <c r="I160" i="3"/>
  <c r="Y160" i="3" s="1"/>
  <c r="T160" i="3"/>
  <c r="S160" i="3"/>
  <c r="P160" i="3"/>
  <c r="N160" i="3"/>
  <c r="AD160" i="3" s="1"/>
  <c r="R158" i="3"/>
  <c r="I158" i="3"/>
  <c r="Y158" i="3" s="1"/>
  <c r="T158" i="3"/>
  <c r="S158" i="3"/>
  <c r="P158" i="3"/>
  <c r="N158" i="3"/>
  <c r="AD158" i="3" s="1"/>
  <c r="AC93" i="3"/>
  <c r="AC86" i="3"/>
  <c r="AC87" i="3"/>
  <c r="AC83" i="3"/>
  <c r="AC91" i="3"/>
  <c r="G67" i="9"/>
  <c r="G86" i="9"/>
  <c r="F67" i="9"/>
  <c r="F86" i="9"/>
  <c r="P113" i="3"/>
  <c r="S68" i="3"/>
  <c r="R82" i="3"/>
  <c r="I146" i="3"/>
  <c r="O146" i="3" s="1"/>
  <c r="H79" i="9"/>
  <c r="H71" i="9" s="1"/>
  <c r="I145" i="3"/>
  <c r="Y145" i="3" s="1"/>
  <c r="N145" i="3"/>
  <c r="AA131" i="3"/>
  <c r="AB131" i="3"/>
  <c r="AA122" i="3"/>
  <c r="AB122" i="3"/>
  <c r="AA148" i="3"/>
  <c r="AB148" i="3"/>
  <c r="AA121" i="3"/>
  <c r="AB121" i="3"/>
  <c r="AA119" i="3"/>
  <c r="AB119" i="3"/>
  <c r="AA125" i="3"/>
  <c r="AB125" i="3"/>
  <c r="AA132" i="3"/>
  <c r="AB132" i="3"/>
  <c r="AC84" i="3"/>
  <c r="AC99" i="3"/>
  <c r="AC95" i="3"/>
  <c r="AC97" i="3"/>
  <c r="AC98" i="3"/>
  <c r="AC85" i="3"/>
  <c r="AC89" i="3"/>
  <c r="AC94" i="3"/>
  <c r="AC90" i="3"/>
  <c r="AA123" i="3"/>
  <c r="AB123" i="3"/>
  <c r="AA126" i="3"/>
  <c r="AB126" i="3"/>
  <c r="AA129" i="3"/>
  <c r="AB129" i="3"/>
  <c r="AA130" i="3"/>
  <c r="AB130" i="3"/>
  <c r="AA118" i="3"/>
  <c r="AB118" i="3"/>
  <c r="AA115" i="3"/>
  <c r="AB115" i="3"/>
  <c r="AA117" i="3"/>
  <c r="AB117" i="3"/>
  <c r="AA128" i="3"/>
  <c r="AB128" i="3"/>
  <c r="AA127" i="3"/>
  <c r="AB127" i="3"/>
  <c r="AA124" i="3"/>
  <c r="AB124" i="3"/>
  <c r="AC88" i="3"/>
  <c r="AC96" i="3"/>
  <c r="AC92" i="3"/>
  <c r="AC82" i="3"/>
  <c r="S82" i="3" s="1"/>
  <c r="N146" i="3"/>
  <c r="P101" i="3"/>
  <c r="AA114" i="3"/>
  <c r="AB114" i="3"/>
  <c r="T48" i="3"/>
  <c r="AA113" i="3"/>
  <c r="AB113" i="3"/>
  <c r="AC81" i="3"/>
  <c r="N133" i="3"/>
  <c r="AF157" i="3"/>
  <c r="AF153" i="3"/>
  <c r="AF164" i="3"/>
  <c r="AF155" i="3"/>
  <c r="AF159" i="3"/>
  <c r="R68" i="3"/>
  <c r="AF145" i="3"/>
  <c r="AF158" i="3"/>
  <c r="AF154" i="3"/>
  <c r="Y101" i="3"/>
  <c r="AF147" i="3"/>
  <c r="AF162" i="3"/>
  <c r="AF152" i="3"/>
  <c r="AF163" i="3"/>
  <c r="AF151" i="3"/>
  <c r="AF160" i="3"/>
  <c r="AF146" i="3"/>
  <c r="AF149" i="3"/>
  <c r="AF156" i="3"/>
  <c r="J165" i="3"/>
  <c r="I79" i="9" s="1"/>
  <c r="I71" i="9" s="1"/>
  <c r="AA33" i="5"/>
  <c r="AA66" i="5"/>
  <c r="AA43" i="5"/>
  <c r="AA82" i="5"/>
  <c r="AA59" i="5"/>
  <c r="AA98" i="5"/>
  <c r="AA75" i="5"/>
  <c r="AA50" i="5"/>
  <c r="AA27" i="5"/>
  <c r="AA42" i="5"/>
  <c r="AA115" i="5"/>
  <c r="AA49" i="5"/>
  <c r="AA131" i="5"/>
  <c r="AA65" i="5"/>
  <c r="AA20" i="5"/>
  <c r="AA134" i="5"/>
  <c r="AA99" i="5"/>
  <c r="AA143" i="5"/>
  <c r="AA89" i="5"/>
  <c r="AA56" i="5"/>
  <c r="AA37" i="5"/>
  <c r="AA72" i="5"/>
  <c r="AA53" i="5"/>
  <c r="AA88" i="5"/>
  <c r="AA138" i="5"/>
  <c r="AA40" i="5"/>
  <c r="AA148" i="5"/>
  <c r="AA140" i="5"/>
  <c r="AA91" i="5"/>
  <c r="AA108" i="5"/>
  <c r="AA104" i="5"/>
  <c r="AA100" i="5"/>
  <c r="AA114" i="5"/>
  <c r="AA118" i="5"/>
  <c r="AA69" i="5"/>
  <c r="AA16" i="5"/>
  <c r="AA139" i="5"/>
  <c r="AA23" i="5"/>
  <c r="AA19" i="5"/>
  <c r="AA31" i="5"/>
  <c r="AA58" i="5"/>
  <c r="AA57" i="5"/>
  <c r="AA117" i="5"/>
  <c r="AA17" i="5"/>
  <c r="AA123" i="5"/>
  <c r="AA147" i="5"/>
  <c r="AA136" i="5"/>
  <c r="AA132" i="5"/>
  <c r="AA26" i="5"/>
  <c r="AA41" i="5"/>
  <c r="AA101" i="5"/>
  <c r="AA15" i="5"/>
  <c r="AA107" i="5"/>
  <c r="AA124" i="5"/>
  <c r="AA120" i="5"/>
  <c r="AA116" i="5"/>
  <c r="AA130" i="5"/>
  <c r="AA25" i="5"/>
  <c r="AA85" i="5"/>
  <c r="AA30" i="5"/>
  <c r="AA35" i="5"/>
  <c r="AA90" i="5"/>
  <c r="AA73" i="5"/>
  <c r="AA64" i="5"/>
  <c r="AA78" i="5"/>
  <c r="AA83" i="5"/>
  <c r="AA95" i="5"/>
  <c r="AA45" i="5"/>
  <c r="AA102" i="5"/>
  <c r="AA48" i="5"/>
  <c r="AA71" i="5"/>
  <c r="AA67" i="5"/>
  <c r="AA29" i="5"/>
  <c r="AA105" i="5"/>
  <c r="AA70" i="5"/>
  <c r="AA46" i="5"/>
  <c r="AA55" i="5"/>
  <c r="AA63" i="5"/>
  <c r="AA145" i="5"/>
  <c r="AA146" i="5"/>
  <c r="AA14" i="5"/>
  <c r="AA39" i="5"/>
  <c r="AA47" i="5"/>
  <c r="AA133" i="5"/>
  <c r="AA87" i="5"/>
  <c r="AA121" i="5"/>
  <c r="AA62" i="5"/>
  <c r="AA79" i="5"/>
  <c r="AA32" i="5"/>
  <c r="AA51" i="5"/>
  <c r="AA38" i="5"/>
  <c r="AA22" i="5"/>
  <c r="AA127" i="5"/>
  <c r="AA119" i="5"/>
  <c r="AA96" i="5"/>
  <c r="AA74" i="5"/>
  <c r="AA18" i="5"/>
  <c r="AA135" i="5"/>
  <c r="AA112" i="5"/>
  <c r="AA106" i="5"/>
  <c r="AA34" i="5"/>
  <c r="AA24" i="5"/>
  <c r="AA128" i="5"/>
  <c r="AA137" i="5"/>
  <c r="AA111" i="5"/>
  <c r="AA103" i="5"/>
  <c r="AA80" i="5"/>
  <c r="AA142" i="5"/>
  <c r="Z141" i="5"/>
  <c r="Z36" i="5"/>
  <c r="Z50" i="5"/>
  <c r="Z64" i="5"/>
  <c r="Z78" i="5"/>
  <c r="Z92" i="5"/>
  <c r="Z90" i="5"/>
  <c r="Z104" i="5"/>
  <c r="Z102" i="5"/>
  <c r="Z20" i="5"/>
  <c r="Z34" i="5"/>
  <c r="Z48" i="5"/>
  <c r="Z62" i="5"/>
  <c r="Z76" i="5"/>
  <c r="Z74" i="5"/>
  <c r="Z88" i="5"/>
  <c r="Z86" i="5"/>
  <c r="Z16" i="5"/>
  <c r="Z18" i="5"/>
  <c r="Z32" i="5"/>
  <c r="Z46" i="5"/>
  <c r="Z60" i="5"/>
  <c r="Z58" i="5"/>
  <c r="Z72" i="5"/>
  <c r="Z70" i="5"/>
  <c r="Z17" i="5"/>
  <c r="Z127" i="5"/>
  <c r="Z137" i="5"/>
  <c r="Z30" i="5"/>
  <c r="Z44" i="5"/>
  <c r="Z42" i="5"/>
  <c r="Z56" i="5"/>
  <c r="Z54" i="5"/>
  <c r="Z144" i="5"/>
  <c r="Z140" i="5"/>
  <c r="Z100" i="5"/>
  <c r="Z114" i="5"/>
  <c r="Z128" i="5"/>
  <c r="Z21" i="5"/>
  <c r="Z23" i="5"/>
  <c r="Z33" i="5"/>
  <c r="Z35" i="5"/>
  <c r="Z45" i="5"/>
  <c r="Z84" i="5"/>
  <c r="Z98" i="5"/>
  <c r="Z112" i="5"/>
  <c r="Z126" i="5"/>
  <c r="Z147" i="5"/>
  <c r="Z138" i="5"/>
  <c r="Z19" i="5"/>
  <c r="Z29" i="5"/>
  <c r="Z68" i="5"/>
  <c r="Z82" i="5"/>
  <c r="Z96" i="5"/>
  <c r="Z110" i="5"/>
  <c r="Z124" i="5"/>
  <c r="Z122" i="5"/>
  <c r="Z136" i="5"/>
  <c r="Z134" i="5"/>
  <c r="Z52" i="5"/>
  <c r="Z66" i="5"/>
  <c r="Z80" i="5"/>
  <c r="Z94" i="5"/>
  <c r="Z108" i="5"/>
  <c r="Z106" i="5"/>
  <c r="Z120" i="5"/>
  <c r="Z118" i="5"/>
  <c r="AA21" i="5"/>
  <c r="AA77" i="5"/>
  <c r="AA52" i="5"/>
  <c r="AA60" i="5"/>
  <c r="AA113" i="5"/>
  <c r="AA54" i="5"/>
  <c r="AA68" i="5"/>
  <c r="AA76" i="5"/>
  <c r="AA129" i="5"/>
  <c r="AA86" i="5"/>
  <c r="AA84" i="5"/>
  <c r="AA92" i="5"/>
  <c r="AA81" i="5"/>
  <c r="AA125" i="5"/>
  <c r="AA36" i="5"/>
  <c r="AA44" i="5"/>
  <c r="AA141" i="5"/>
  <c r="Z51" i="5"/>
  <c r="Z39" i="5"/>
  <c r="Z27" i="5"/>
  <c r="Z116" i="5"/>
  <c r="Z67" i="5"/>
  <c r="Z55" i="5"/>
  <c r="Z43" i="5"/>
  <c r="Z132" i="5"/>
  <c r="Z83" i="5"/>
  <c r="Z71" i="5"/>
  <c r="Z59" i="5"/>
  <c r="Z31" i="5"/>
  <c r="Z99" i="5"/>
  <c r="Z87" i="5"/>
  <c r="Z75" i="5"/>
  <c r="Z47" i="5"/>
  <c r="Z146" i="5"/>
  <c r="Z125" i="5"/>
  <c r="Z113" i="5"/>
  <c r="Z101" i="5"/>
  <c r="Z73" i="5"/>
  <c r="Z148" i="5"/>
  <c r="Z129" i="5"/>
  <c r="Z117" i="5"/>
  <c r="Z89" i="5"/>
  <c r="Z15" i="5"/>
  <c r="Z24" i="5"/>
  <c r="Z133" i="5"/>
  <c r="Z105" i="5"/>
  <c r="Z14" i="5"/>
  <c r="Z40" i="5"/>
  <c r="Z28" i="5"/>
  <c r="Z121" i="5"/>
  <c r="Z142" i="5"/>
  <c r="T12" i="5"/>
  <c r="G40" i="6"/>
  <c r="G50" i="6" s="1"/>
  <c r="F29" i="6"/>
  <c r="K58" i="2"/>
  <c r="K18" i="7"/>
  <c r="J102" i="2"/>
  <c r="J108" i="2" s="1"/>
  <c r="J24" i="7" s="1"/>
  <c r="I40" i="6"/>
  <c r="I50" i="6" s="1"/>
  <c r="U12" i="5"/>
  <c r="H35" i="6"/>
  <c r="H40" i="6" s="1"/>
  <c r="H50" i="6" s="1"/>
  <c r="G24" i="6"/>
  <c r="G29" i="6" s="1"/>
  <c r="F55" i="9" s="1"/>
  <c r="I24" i="6"/>
  <c r="I29" i="6" s="1"/>
  <c r="H24" i="6"/>
  <c r="H29" i="6" s="1"/>
  <c r="J35" i="6"/>
  <c r="K102" i="2" s="1"/>
  <c r="K108" i="2" s="1"/>
  <c r="K24" i="7" s="1"/>
  <c r="G13" i="6"/>
  <c r="F61" i="6"/>
  <c r="I96" i="2"/>
  <c r="J8" i="2"/>
  <c r="J8" i="7"/>
  <c r="I8" i="8"/>
  <c r="G8" i="9"/>
  <c r="Y163" i="3"/>
  <c r="Y154" i="3"/>
  <c r="Y133" i="3"/>
  <c r="Y12" i="5"/>
  <c r="V12" i="5"/>
  <c r="I12" i="6"/>
  <c r="Y161" i="3"/>
  <c r="Y159" i="3"/>
  <c r="AH101" i="3"/>
  <c r="AB140" i="5"/>
  <c r="AB145" i="5"/>
  <c r="AB142" i="5"/>
  <c r="AB144" i="5"/>
  <c r="AB146" i="5"/>
  <c r="AB143" i="5"/>
  <c r="AB141" i="5"/>
  <c r="AB148" i="5"/>
  <c r="AB15" i="5"/>
  <c r="AB32" i="5"/>
  <c r="AB96" i="5"/>
  <c r="AB43" i="5"/>
  <c r="AB107" i="5"/>
  <c r="AB46" i="5"/>
  <c r="AB110" i="5"/>
  <c r="AB53" i="5"/>
  <c r="AB117" i="5"/>
  <c r="AB60" i="5"/>
  <c r="AB124" i="5"/>
  <c r="AB55" i="5"/>
  <c r="AB119" i="5"/>
  <c r="AB58" i="5"/>
  <c r="AB122" i="5"/>
  <c r="AB65" i="5"/>
  <c r="AB129" i="5"/>
  <c r="AB72" i="5"/>
  <c r="AB136" i="5"/>
  <c r="AB67" i="5"/>
  <c r="AB131" i="5"/>
  <c r="AB70" i="5"/>
  <c r="AB134" i="5"/>
  <c r="AB77" i="5"/>
  <c r="AB20" i="5"/>
  <c r="AB84" i="5"/>
  <c r="AB31" i="5"/>
  <c r="AB95" i="5"/>
  <c r="AB34" i="5"/>
  <c r="AB98" i="5"/>
  <c r="AB41" i="5"/>
  <c r="AB105" i="5"/>
  <c r="AB17" i="5"/>
  <c r="AB80" i="5"/>
  <c r="AB27" i="5"/>
  <c r="AB91" i="5"/>
  <c r="AB30" i="5"/>
  <c r="AB94" i="5"/>
  <c r="AB37" i="5"/>
  <c r="AB101" i="5"/>
  <c r="AB44" i="5"/>
  <c r="AB108" i="5"/>
  <c r="AB39" i="5"/>
  <c r="AB103" i="5"/>
  <c r="AB42" i="5"/>
  <c r="AB106" i="5"/>
  <c r="AB49" i="5"/>
  <c r="AB113" i="5"/>
  <c r="AB56" i="5"/>
  <c r="AB120" i="5"/>
  <c r="AB51" i="5"/>
  <c r="AB115" i="5"/>
  <c r="AB54" i="5"/>
  <c r="AB118" i="5"/>
  <c r="AB61" i="5"/>
  <c r="AB125" i="5"/>
  <c r="AB68" i="5"/>
  <c r="AB132" i="5"/>
  <c r="AB79" i="5"/>
  <c r="AB18" i="5"/>
  <c r="AB82" i="5"/>
  <c r="AB25" i="5"/>
  <c r="AB89" i="5"/>
  <c r="AB48" i="5"/>
  <c r="AB59" i="5"/>
  <c r="AB62" i="5"/>
  <c r="AB69" i="5"/>
  <c r="AB76" i="5"/>
  <c r="AB71" i="5"/>
  <c r="AB74" i="5"/>
  <c r="AB81" i="5"/>
  <c r="AB88" i="5"/>
  <c r="AB83" i="5"/>
  <c r="AB86" i="5"/>
  <c r="AB93" i="5"/>
  <c r="AB100" i="5"/>
  <c r="AB111" i="5"/>
  <c r="AB114" i="5"/>
  <c r="AB121" i="5"/>
  <c r="AB16" i="5"/>
  <c r="AB128" i="5"/>
  <c r="AB139" i="5"/>
  <c r="AB21" i="5"/>
  <c r="AB28" i="5"/>
  <c r="AB23" i="5"/>
  <c r="AB26" i="5"/>
  <c r="AB33" i="5"/>
  <c r="AB40" i="5"/>
  <c r="AB35" i="5"/>
  <c r="AB38" i="5"/>
  <c r="AB45" i="5"/>
  <c r="AB52" i="5"/>
  <c r="AB63" i="5"/>
  <c r="AB66" i="5"/>
  <c r="AB73" i="5"/>
  <c r="AB14" i="5"/>
  <c r="J24" i="6" s="1"/>
  <c r="J29" i="6" s="1"/>
  <c r="AB112" i="5"/>
  <c r="AB123" i="5"/>
  <c r="AB126" i="5"/>
  <c r="AB133" i="5"/>
  <c r="AB147" i="5"/>
  <c r="AB135" i="5"/>
  <c r="AB138" i="5"/>
  <c r="AB24" i="5"/>
  <c r="AB19" i="5"/>
  <c r="AB22" i="5"/>
  <c r="AB29" i="5"/>
  <c r="AB36" i="5"/>
  <c r="AB47" i="5"/>
  <c r="AB50" i="5"/>
  <c r="AB57" i="5"/>
  <c r="AB64" i="5"/>
  <c r="AB75" i="5"/>
  <c r="AB78" i="5"/>
  <c r="AB85" i="5"/>
  <c r="AB92" i="5"/>
  <c r="AB87" i="5"/>
  <c r="AB90" i="5"/>
  <c r="AB97" i="5"/>
  <c r="AB104" i="5"/>
  <c r="AB99" i="5"/>
  <c r="AB102" i="5"/>
  <c r="AB109" i="5"/>
  <c r="AB116" i="5"/>
  <c r="AB127" i="5"/>
  <c r="AB130" i="5"/>
  <c r="AB137" i="5"/>
  <c r="Y162" i="3"/>
  <c r="Y153" i="3"/>
  <c r="Y151" i="3"/>
  <c r="Y149" i="3"/>
  <c r="Y146" i="3" l="1"/>
  <c r="AD114" i="3"/>
  <c r="AD146" i="3"/>
  <c r="O133" i="3"/>
  <c r="AC127" i="3"/>
  <c r="AC117" i="3"/>
  <c r="AC132" i="3"/>
  <c r="AC119" i="3"/>
  <c r="AC148" i="3"/>
  <c r="AC131" i="3"/>
  <c r="AC120" i="3"/>
  <c r="S81" i="3"/>
  <c r="S101" i="3" s="1"/>
  <c r="O145" i="3"/>
  <c r="O165" i="3" s="1"/>
  <c r="R113" i="3"/>
  <c r="AD113" i="3"/>
  <c r="H94" i="9"/>
  <c r="H54" i="9"/>
  <c r="I54" i="9"/>
  <c r="I94" i="9"/>
  <c r="K19" i="7"/>
  <c r="I90" i="9"/>
  <c r="H87" i="9"/>
  <c r="H51" i="9"/>
  <c r="H55" i="9"/>
  <c r="H47" i="9"/>
  <c r="H48" i="9"/>
  <c r="H49" i="9"/>
  <c r="G87" i="9"/>
  <c r="G51" i="9"/>
  <c r="G55" i="9"/>
  <c r="G47" i="9"/>
  <c r="G48" i="9"/>
  <c r="G49" i="9"/>
  <c r="AB147" i="3"/>
  <c r="AA147" i="3"/>
  <c r="AC147" i="3" s="1"/>
  <c r="H61" i="9"/>
  <c r="G61" i="9"/>
  <c r="F60" i="9"/>
  <c r="H80" i="9"/>
  <c r="AC124" i="3"/>
  <c r="AC128" i="3"/>
  <c r="AC115" i="3"/>
  <c r="AC125" i="3"/>
  <c r="AC121" i="3"/>
  <c r="AC122" i="3"/>
  <c r="P133" i="3"/>
  <c r="R114" i="3"/>
  <c r="P145" i="3"/>
  <c r="AC114" i="3"/>
  <c r="S114" i="3" s="1"/>
  <c r="AB161" i="3"/>
  <c r="AA161" i="3"/>
  <c r="AA153" i="3"/>
  <c r="AB153" i="3"/>
  <c r="AB157" i="3"/>
  <c r="AA157" i="3"/>
  <c r="AB158" i="3"/>
  <c r="AA158" i="3"/>
  <c r="AB163" i="3"/>
  <c r="AA163" i="3"/>
  <c r="AC130" i="3"/>
  <c r="AC126" i="3"/>
  <c r="AA151" i="3"/>
  <c r="AB151" i="3"/>
  <c r="AA155" i="3"/>
  <c r="AB155" i="3"/>
  <c r="AA156" i="3"/>
  <c r="AB156" i="3"/>
  <c r="AA152" i="3"/>
  <c r="AB152" i="3"/>
  <c r="AA154" i="3"/>
  <c r="AB154" i="3"/>
  <c r="AB162" i="3"/>
  <c r="AA162" i="3"/>
  <c r="AA150" i="3"/>
  <c r="AB150" i="3"/>
  <c r="AB149" i="3"/>
  <c r="AA149" i="3"/>
  <c r="AB159" i="3"/>
  <c r="AA159" i="3"/>
  <c r="AA160" i="3"/>
  <c r="AB160" i="3"/>
  <c r="AB164" i="3"/>
  <c r="AA164" i="3"/>
  <c r="AC118" i="3"/>
  <c r="AC129" i="3"/>
  <c r="AC123" i="3"/>
  <c r="P146" i="3"/>
  <c r="T82" i="3"/>
  <c r="AA146" i="3"/>
  <c r="AB146" i="3"/>
  <c r="AA145" i="3"/>
  <c r="AB145" i="3"/>
  <c r="AC113" i="3"/>
  <c r="S113" i="3" s="1"/>
  <c r="N165" i="3"/>
  <c r="R101" i="3"/>
  <c r="I80" i="9"/>
  <c r="T68" i="3"/>
  <c r="Z12" i="5"/>
  <c r="AA12" i="5"/>
  <c r="J40" i="6"/>
  <c r="J50" i="6" s="1"/>
  <c r="I102" i="2"/>
  <c r="I108" i="2" s="1"/>
  <c r="I24" i="7" s="1"/>
  <c r="G56" i="6"/>
  <c r="G18" i="6"/>
  <c r="K8" i="2"/>
  <c r="K96" i="2" s="1"/>
  <c r="J96" i="2"/>
  <c r="K8" i="7"/>
  <c r="J8" i="8"/>
  <c r="H8" i="9"/>
  <c r="AB12" i="5"/>
  <c r="Y165" i="3"/>
  <c r="I55" i="6"/>
  <c r="T81" i="3" l="1"/>
  <c r="AC150" i="3"/>
  <c r="AC154" i="3"/>
  <c r="AC156" i="3"/>
  <c r="AD145" i="3"/>
  <c r="G94" i="9"/>
  <c r="G54" i="9"/>
  <c r="I57" i="9"/>
  <c r="I72" i="9"/>
  <c r="AC151" i="3"/>
  <c r="G60" i="9"/>
  <c r="H66" i="2"/>
  <c r="H21" i="7" s="1"/>
  <c r="H23" i="7" s="1"/>
  <c r="F59" i="9"/>
  <c r="F92" i="9" s="1"/>
  <c r="I67" i="9"/>
  <c r="I86" i="9"/>
  <c r="H67" i="9"/>
  <c r="H86" i="9"/>
  <c r="S133" i="3"/>
  <c r="R145" i="3"/>
  <c r="R146" i="3"/>
  <c r="T114" i="3"/>
  <c r="AC160" i="3"/>
  <c r="AC152" i="3"/>
  <c r="AC155" i="3"/>
  <c r="AC153" i="3"/>
  <c r="AC146" i="3"/>
  <c r="S146" i="3" s="1"/>
  <c r="AC149" i="3"/>
  <c r="AC162" i="3"/>
  <c r="AC158" i="3"/>
  <c r="AC164" i="3"/>
  <c r="AC159" i="3"/>
  <c r="AC163" i="3"/>
  <c r="AC157" i="3"/>
  <c r="AC161" i="3"/>
  <c r="P165" i="3"/>
  <c r="AC145" i="3"/>
  <c r="T113" i="3"/>
  <c r="R133" i="3"/>
  <c r="T101" i="3"/>
  <c r="I66" i="2" s="1"/>
  <c r="H160" i="2"/>
  <c r="H164" i="2" s="1"/>
  <c r="H179" i="2" s="1"/>
  <c r="H13" i="6"/>
  <c r="G61" i="6"/>
  <c r="H16" i="8" s="1"/>
  <c r="H18" i="8" s="1"/>
  <c r="I8" i="9"/>
  <c r="K8" i="8"/>
  <c r="J12" i="6"/>
  <c r="S145" i="3" l="1"/>
  <c r="I87" i="9"/>
  <c r="I51" i="9"/>
  <c r="I55" i="9"/>
  <c r="I48" i="9"/>
  <c r="I47" i="9"/>
  <c r="I49" i="9"/>
  <c r="G59" i="9"/>
  <c r="G92" i="9" s="1"/>
  <c r="H27" i="7"/>
  <c r="F93" i="9"/>
  <c r="F53" i="9"/>
  <c r="F50" i="9"/>
  <c r="H60" i="9"/>
  <c r="T133" i="3"/>
  <c r="S165" i="3"/>
  <c r="I60" i="9" s="1"/>
  <c r="T146" i="3"/>
  <c r="T145" i="3"/>
  <c r="J66" i="2"/>
  <c r="H56" i="6"/>
  <c r="H18" i="6"/>
  <c r="J55" i="6"/>
  <c r="R165" i="3"/>
  <c r="I21" i="7"/>
  <c r="I160" i="2"/>
  <c r="H59" i="9" l="1"/>
  <c r="H92" i="9" s="1"/>
  <c r="H29" i="7"/>
  <c r="H42" i="7" s="1"/>
  <c r="F52" i="9"/>
  <c r="F91" i="9"/>
  <c r="F73" i="9"/>
  <c r="T165" i="3"/>
  <c r="K66" i="2" s="1"/>
  <c r="J21" i="7"/>
  <c r="J23" i="7" s="1"/>
  <c r="J160" i="2"/>
  <c r="J164" i="2" s="1"/>
  <c r="J179" i="2" s="1"/>
  <c r="I13" i="6"/>
  <c r="H61" i="6"/>
  <c r="I16" i="8" s="1"/>
  <c r="I18" i="8" s="1"/>
  <c r="I23" i="7"/>
  <c r="I164" i="2"/>
  <c r="I179" i="2" s="1"/>
  <c r="J27" i="7" l="1"/>
  <c r="H93" i="9"/>
  <c r="H53" i="9"/>
  <c r="H50" i="9"/>
  <c r="H72" i="8"/>
  <c r="F42" i="9"/>
  <c r="I27" i="7"/>
  <c r="G93" i="9"/>
  <c r="G53" i="9"/>
  <c r="G50" i="9"/>
  <c r="I59" i="9"/>
  <c r="I92" i="9" s="1"/>
  <c r="K160" i="2"/>
  <c r="K21" i="7"/>
  <c r="K23" i="7" s="1"/>
  <c r="I56" i="6"/>
  <c r="I18" i="6"/>
  <c r="I29" i="7" l="1"/>
  <c r="I42" i="7" s="1"/>
  <c r="G91" i="9"/>
  <c r="G52" i="9"/>
  <c r="G73" i="9"/>
  <c r="K27" i="7"/>
  <c r="I53" i="9"/>
  <c r="I93" i="9"/>
  <c r="I50" i="9"/>
  <c r="J29" i="7"/>
  <c r="J42" i="7" s="1"/>
  <c r="H52" i="9"/>
  <c r="H91" i="9"/>
  <c r="H73" i="9"/>
  <c r="K164" i="2"/>
  <c r="K179" i="2" s="1"/>
  <c r="J13" i="6"/>
  <c r="I61" i="6"/>
  <c r="J16" i="8" s="1"/>
  <c r="J18" i="8" s="1"/>
  <c r="J72" i="8" l="1"/>
  <c r="H42" i="9"/>
  <c r="K29" i="7"/>
  <c r="K42" i="7" s="1"/>
  <c r="I52" i="9"/>
  <c r="I91" i="9"/>
  <c r="I73" i="9"/>
  <c r="G42" i="9"/>
  <c r="I72" i="8"/>
  <c r="J56" i="6"/>
  <c r="J18" i="6"/>
  <c r="K72" i="8" l="1"/>
  <c r="I42" i="9"/>
  <c r="J61" i="6"/>
  <c r="K16" i="8" s="1"/>
  <c r="K18" i="8" s="1"/>
  <c r="H25" i="8"/>
  <c r="H71" i="8" s="1"/>
  <c r="F40" i="9" l="1"/>
  <c r="H27" i="8"/>
  <c r="F37" i="9" l="1"/>
  <c r="H74" i="8"/>
  <c r="H34" i="8"/>
  <c r="H39" i="8" s="1"/>
  <c r="I34" i="8" l="1"/>
  <c r="I39" i="8" s="1"/>
  <c r="F41" i="9"/>
  <c r="H73" i="8"/>
  <c r="H63" i="8"/>
  <c r="F39" i="9" s="1"/>
  <c r="H70" i="8" l="1"/>
  <c r="F38" i="9"/>
  <c r="I73" i="8"/>
  <c r="J34" i="8"/>
  <c r="J39" i="8" s="1"/>
  <c r="I63" i="8"/>
  <c r="I24" i="8" s="1"/>
  <c r="I25" i="8" s="1"/>
  <c r="G41" i="9"/>
  <c r="G39" i="9" l="1"/>
  <c r="G38" i="9"/>
  <c r="I71" i="8"/>
  <c r="I27" i="8"/>
  <c r="G40" i="9"/>
  <c r="I70" i="8"/>
  <c r="H41" i="9"/>
  <c r="J73" i="8"/>
  <c r="K34" i="8"/>
  <c r="K39" i="8" s="1"/>
  <c r="J63" i="8"/>
  <c r="J24" i="8" s="1"/>
  <c r="J25" i="8" s="1"/>
  <c r="H39" i="9" l="1"/>
  <c r="H38" i="9"/>
  <c r="K73" i="8"/>
  <c r="I41" i="9"/>
  <c r="K63" i="8"/>
  <c r="K24" i="8" s="1"/>
  <c r="K25" i="8" s="1"/>
  <c r="J70" i="8"/>
  <c r="J27" i="8"/>
  <c r="H40" i="9"/>
  <c r="J71" i="8"/>
  <c r="G37" i="9"/>
  <c r="I74" i="8"/>
  <c r="I39" i="9" l="1"/>
  <c r="H37" i="9"/>
  <c r="J74" i="8"/>
  <c r="I38" i="9"/>
  <c r="K27" i="8"/>
  <c r="K71" i="8"/>
  <c r="I40" i="9"/>
  <c r="K70" i="8"/>
  <c r="I37" i="9" l="1"/>
  <c r="K74" i="8"/>
</calcChain>
</file>

<file path=xl/comments1.xml><?xml version="1.0" encoding="utf-8"?>
<comments xmlns="http://schemas.openxmlformats.org/spreadsheetml/2006/main">
  <authors>
    <author>Keizer</author>
    <author>Goedhart, R.</author>
  </authors>
  <commentList>
    <comment ref="D19" authorId="0" shapeId="0">
      <text>
        <r>
          <rPr>
            <sz val="9"/>
            <color indexed="81"/>
            <rFont val="Tahoma"/>
            <family val="2"/>
          </rPr>
          <t xml:space="preserve">
Met ingang van 1 januari 2013 wordt bekostiging vanuit het SWV ook als Rijksbekostiging gezien.</t>
        </r>
      </text>
    </comment>
    <comment ref="D114" authorId="1" shapeId="0">
      <text>
        <r>
          <rPr>
            <sz val="10"/>
            <color indexed="81"/>
            <rFont val="Tahoma"/>
            <family val="2"/>
          </rPr>
          <t>wordt ontleend aan het werkblad mop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Goedhart, R.</author>
  </authors>
  <commentList>
    <comment ref="E8" authorId="0" shapeId="0">
      <text>
        <r>
          <rPr>
            <sz val="8"/>
            <color indexed="81"/>
            <rFont val="Tahoma"/>
            <family val="2"/>
          </rPr>
          <t xml:space="preserve">
hoeft niet te worden ingevuld</t>
        </r>
      </text>
    </comment>
    <comment ref="F8" authorId="0" shapeId="0">
      <text>
        <r>
          <rPr>
            <sz val="8"/>
            <color indexed="81"/>
            <rFont val="Tahoma"/>
            <family val="2"/>
          </rPr>
          <t xml:space="preserve">
hoeft niet te worden ingevuld</t>
        </r>
      </text>
    </comment>
  </commentList>
</comments>
</file>

<file path=xl/comments3.xml><?xml version="1.0" encoding="utf-8"?>
<comments xmlns="http://schemas.openxmlformats.org/spreadsheetml/2006/main">
  <authors>
    <author>Reinier Goedhart</author>
  </authors>
  <commentList>
    <comment ref="D11" authorId="0" shapeId="0">
      <text>
        <r>
          <rPr>
            <sz val="8"/>
            <color indexed="81"/>
            <rFont val="Tahoma"/>
            <family val="2"/>
          </rPr>
          <t xml:space="preserve">
Dit is een optelsom van de waarde van de activa per 1 januari plus de waarde van de activa vanuit de eerste waardering per 1 januari. Deze gegevens kunt u o.a. uit uw jaarrekening halen. 
</t>
        </r>
      </text>
    </comment>
  </commentList>
</comments>
</file>

<file path=xl/sharedStrings.xml><?xml version="1.0" encoding="utf-8"?>
<sst xmlns="http://schemas.openxmlformats.org/spreadsheetml/2006/main" count="1647" uniqueCount="372">
  <si>
    <t>Eigen vermogen</t>
  </si>
  <si>
    <t>dienst</t>
  </si>
  <si>
    <t xml:space="preserve">jaren </t>
  </si>
  <si>
    <t>DA</t>
  </si>
  <si>
    <t>DB</t>
  </si>
  <si>
    <t>DC</t>
  </si>
  <si>
    <t>LA</t>
  </si>
  <si>
    <t>LB</t>
  </si>
  <si>
    <t>LC</t>
  </si>
  <si>
    <t>AB</t>
  </si>
  <si>
    <t>AC</t>
  </si>
  <si>
    <t>AD</t>
  </si>
  <si>
    <t>DD</t>
  </si>
  <si>
    <t>DE</t>
  </si>
  <si>
    <t>AE</t>
  </si>
  <si>
    <t>LD</t>
  </si>
  <si>
    <t>LE</t>
  </si>
  <si>
    <t>salaristabellen</t>
  </si>
  <si>
    <t>schaal / regel</t>
  </si>
  <si>
    <t>regels</t>
  </si>
  <si>
    <t>DBuit</t>
  </si>
  <si>
    <t>DCuit</t>
  </si>
  <si>
    <t>LIOa</t>
  </si>
  <si>
    <t>LIOb</t>
  </si>
  <si>
    <t>ID1</t>
  </si>
  <si>
    <t>ID3</t>
  </si>
  <si>
    <t>Langlopende schulden</t>
  </si>
  <si>
    <t>Kortlopende schulden</t>
  </si>
  <si>
    <t>ID2</t>
  </si>
  <si>
    <t>schooljaar</t>
  </si>
  <si>
    <t>naam</t>
  </si>
  <si>
    <t>Loonkosten</t>
  </si>
  <si>
    <t>aanschaf</t>
  </si>
  <si>
    <t>jaar van</t>
  </si>
  <si>
    <t>loonkosten</t>
  </si>
  <si>
    <t>situatie per</t>
  </si>
  <si>
    <t>termijn</t>
  </si>
  <si>
    <t>(maand)</t>
  </si>
  <si>
    <t>stand voorziening  per 31/12</t>
  </si>
  <si>
    <t>Voorzieningen</t>
  </si>
  <si>
    <t>schaal</t>
  </si>
  <si>
    <t>afschrijving</t>
  </si>
  <si>
    <t>investering</t>
  </si>
  <si>
    <t>kosten</t>
  </si>
  <si>
    <t>trede</t>
  </si>
  <si>
    <t>teldatum</t>
  </si>
  <si>
    <t>Financiële baten</t>
  </si>
  <si>
    <t>Financiële lasten</t>
  </si>
  <si>
    <t>Gebouwen en terreinen</t>
  </si>
  <si>
    <t>Inventaris en apparatuur</t>
  </si>
  <si>
    <t>Overige materiële vaste activa</t>
  </si>
  <si>
    <t>aanschafprijs</t>
  </si>
  <si>
    <t>afschrijvings-</t>
  </si>
  <si>
    <t>omschrijving</t>
  </si>
  <si>
    <t>activagroep</t>
  </si>
  <si>
    <t>(per eenheid)</t>
  </si>
  <si>
    <t>groep</t>
  </si>
  <si>
    <t xml:space="preserve">lokaal / </t>
  </si>
  <si>
    <t>kalenderjaar</t>
  </si>
  <si>
    <t>Overige baten</t>
  </si>
  <si>
    <t>Afschrijvingen</t>
  </si>
  <si>
    <t>Huisvestingslasten</t>
  </si>
  <si>
    <t>Leermiddelen PO</t>
  </si>
  <si>
    <t>laatste</t>
  </si>
  <si>
    <t>beslisregel</t>
  </si>
  <si>
    <t>Waarde activa per 31-12</t>
  </si>
  <si>
    <t>aanschaf-</t>
  </si>
  <si>
    <t>waarde</t>
  </si>
  <si>
    <t>per jaar</t>
  </si>
  <si>
    <t>totaal</t>
  </si>
  <si>
    <t>Waarde activa per 01-01</t>
  </si>
  <si>
    <t xml:space="preserve">totaal afschrijvingen </t>
  </si>
  <si>
    <t>totale baten</t>
  </si>
  <si>
    <t>diensttijd</t>
  </si>
  <si>
    <t xml:space="preserve">salaris </t>
  </si>
  <si>
    <t>meerh sbo DB10</t>
  </si>
  <si>
    <t>meerh sbo DB11</t>
  </si>
  <si>
    <t>meerh sbo DCuit15</t>
  </si>
  <si>
    <t>meerh sbo DC13</t>
  </si>
  <si>
    <t>meerh bas DA11</t>
  </si>
  <si>
    <t>Lasten personeelsbeleid</t>
  </si>
  <si>
    <t>Investeringen</t>
  </si>
  <si>
    <t>Financiële baten en lasten</t>
  </si>
  <si>
    <t>Salarissen en sociale lasten</t>
  </si>
  <si>
    <t>budget naar bestuur (personeel)</t>
  </si>
  <si>
    <t>budget naar bestuur (materieel)</t>
  </si>
  <si>
    <t>MEERJAREN EXPLOITATIEBEGROTING BESTUURSKANTOOR</t>
  </si>
  <si>
    <t>Naam school</t>
  </si>
  <si>
    <t>Brinnummer</t>
  </si>
  <si>
    <t xml:space="preserve"> </t>
  </si>
  <si>
    <t>Datum laatste wijziging</t>
  </si>
  <si>
    <t>MEERJARENINVESTERINGSPLAN (MIP) T.L.V. BESTUURSKANTOOR</t>
  </si>
  <si>
    <t xml:space="preserve">aantal leerlingen onderbouw </t>
  </si>
  <si>
    <t xml:space="preserve">aantal leerlingen bovenbouw </t>
  </si>
  <si>
    <t>aantal gewichtsleerlingen</t>
  </si>
  <si>
    <t>aantal leerlingen bas</t>
  </si>
  <si>
    <t>FTE directie</t>
  </si>
  <si>
    <t>FTE onderwijzend personeel</t>
  </si>
  <si>
    <t>aantal /</t>
  </si>
  <si>
    <t>eenheden</t>
  </si>
  <si>
    <t>werkgeverslasten</t>
  </si>
  <si>
    <t>aantal leerlingen sbo</t>
  </si>
  <si>
    <t>Het model is beveiligd met het wachtwoord:</t>
  </si>
  <si>
    <t>Desgewenst kunt u het model dus aanpassen, maar kennis van Excel is dan wel vereist.</t>
  </si>
  <si>
    <t>De invoer bij de aangegeven cellen spreekt voor zich. Voor een juiste begroting moeten de witte cellen worden ingevuld.</t>
  </si>
  <si>
    <t xml:space="preserve">In de gele cellen doet het model middels een formule een voorstel (veelal uitgaand van een situatie van krimp noch groei). Deze </t>
  </si>
  <si>
    <t xml:space="preserve">In dit werkblad dienen de personele gegevens te worden opgegeven die noodzakelijk zijn voor de berekening van de loonkosten. Omdat in de latere </t>
  </si>
  <si>
    <t xml:space="preserve">schooljaren de gegevens van de eerdere schooljaren worden gebruikt voor het maken van berekeningen, is het noodzakelijk ook de personeelsleden </t>
  </si>
  <si>
    <t xml:space="preserve">die in latere jaren worden benoemd alvast in het eerste schooljaar op te nemen. Voor de jaren waarin ze nog niet zijn aangesteld wordt hun </t>
  </si>
  <si>
    <t xml:space="preserve">De totale loonkosten worden in de laatste kolom weergegeven, ter informatie en voor vergelijking met soortgelijke gegevens van het </t>
  </si>
  <si>
    <t xml:space="preserve">administratiekantoor (AK). In dat kader is het van belang er op te wijzen dat in dit instrument geen exacte loonberekening met alle specifieke </t>
  </si>
  <si>
    <t>Activa</t>
  </si>
  <si>
    <t>Nadere informatie</t>
  </si>
  <si>
    <t xml:space="preserve">Hebt u vragen of opmerkingen, adviezen enzovoorts over dit instrument, dan zijn we daar nieuwsgierig naar: </t>
  </si>
  <si>
    <t xml:space="preserve">Dit werkblad geeft een overzicht van alle baten en lasten van het bestuurskantoor per schooljaar.  </t>
  </si>
  <si>
    <t>Werkblad 1, 2, 3 e.v.</t>
  </si>
  <si>
    <t>In dit werkblad worden de afschrijvingen bepaald die ten laste van de (materiële) exploitatie van het bestuur worden gebracht.</t>
  </si>
  <si>
    <t>Overgedragen budget personeel</t>
  </si>
  <si>
    <t>Overgedragen budget materieel</t>
  </si>
  <si>
    <t>FTE bovenschools</t>
  </si>
  <si>
    <t>Hebt u het al volledig per school ingevuld dan hier alleen de opgave van hetgeen bij het bestuurskantoor wordt gedoteerd en onttrokken.</t>
  </si>
  <si>
    <t xml:space="preserve">Is er alleen sprake van een bovenschoolse voorziening dan dient u de dotaties en onttrekkingen die ook betrekking hebben op de scholen </t>
  </si>
  <si>
    <t>hier op te geven.</t>
  </si>
  <si>
    <t>Procedure</t>
  </si>
  <si>
    <t>1. Voer per jaar de bestedingen in bij "Onttrekking" die op grond van een recent meerjarenonderhoudsplan (MOP) worden voorgesteld.</t>
  </si>
  <si>
    <t>Stand voorziening onderhoud per 01-01</t>
  </si>
  <si>
    <t>Dotatie vanuit exploitatie (materieel)</t>
  </si>
  <si>
    <t>Onttrekking</t>
  </si>
  <si>
    <t>- meubilair</t>
  </si>
  <si>
    <t>- ICT</t>
  </si>
  <si>
    <t>aanltal cumi leerlingen sbo</t>
  </si>
  <si>
    <t>aantal leerlingen (v)so jonger dan 8 jaar</t>
  </si>
  <si>
    <t>aantal leerlingen (v)so  8 jaar en ouder</t>
  </si>
  <si>
    <t>aantal leerlingen (v)so</t>
  </si>
  <si>
    <t>aantal cumi leerlingen (v)so</t>
  </si>
  <si>
    <t>aantal SO-leerlingen</t>
  </si>
  <si>
    <t>aantal VSO-leerlingen</t>
  </si>
  <si>
    <t>Begroting (bestuurskantoor)</t>
  </si>
  <si>
    <t xml:space="preserve">Dit werkblad geeft een overzicht van alle baten en lasten van het totale bestuur (bestuurskantoor en scholen) op basis van kalenderjaar. </t>
  </si>
  <si>
    <t xml:space="preserve">Meerjarenonderhoudsplan </t>
  </si>
  <si>
    <t xml:space="preserve">Meerjareninvesteringsplan </t>
  </si>
  <si>
    <t>Door de sommatie per schoolsoort uit te voeren met het deel wat voor die schoolsoort toegerekend wordt aan het bestuurskantoor kan men ook</t>
  </si>
  <si>
    <t>Vaste activa</t>
  </si>
  <si>
    <t>Vlottende activa</t>
  </si>
  <si>
    <t>Liquiditeit</t>
  </si>
  <si>
    <t>Solvabiliteit 1</t>
  </si>
  <si>
    <t>Weerstandsvermogen</t>
  </si>
  <si>
    <t>MEERJARENBALANS BESTUUR</t>
  </si>
  <si>
    <t>KENGETALLEN BESTUUR</t>
  </si>
  <si>
    <t>ACTIVAOVERZICHT BESTUURSKANTOOR</t>
  </si>
  <si>
    <t>VOORZIENING GROOT ONDERHOUD T.L.V. BESTUURSKANTOOR</t>
  </si>
  <si>
    <t>LOONKOSTEN BESTUURSKANTOOR</t>
  </si>
  <si>
    <t>Langlopende schulden scholen</t>
  </si>
  <si>
    <t>Kortlopende schulden scholen</t>
  </si>
  <si>
    <t>Financiële kengetallen bestuur</t>
  </si>
  <si>
    <t>Overige OCW- subsidies</t>
  </si>
  <si>
    <t>Normatieve rijksbijdragen OCW</t>
  </si>
  <si>
    <t>Balans</t>
  </si>
  <si>
    <t>Begroting (totaal)</t>
  </si>
  <si>
    <t>Kengetallen</t>
  </si>
  <si>
    <t>Totale activa</t>
  </si>
  <si>
    <t>Totale passiva</t>
  </si>
  <si>
    <t>Tabellen (tab)</t>
  </si>
  <si>
    <t>Immateriële vaste activa bestuurskantoor</t>
  </si>
  <si>
    <t>Materiële vaste activa bestuurskantoor</t>
  </si>
  <si>
    <t>Financiële vaste activa bestuurskantoor</t>
  </si>
  <si>
    <t>Voorraden bestuurskantoor</t>
  </si>
  <si>
    <t>Vorderingen bestuurskantoor</t>
  </si>
  <si>
    <t>Effecten (&lt; 1jaar) bestuurskantoor</t>
  </si>
  <si>
    <t>Liquide middelen bestuurskantoor</t>
  </si>
  <si>
    <t>Dit werkblad geeft een overzicht van alle bezittingen, schulden en het eigen vermogen van het totale bestuur (bestuurskantoor en scholen) op</t>
  </si>
  <si>
    <t>Overige lasten</t>
  </si>
  <si>
    <t>Overige overheidsbijdragen en -subsidies</t>
  </si>
  <si>
    <t>College-, cursus-, les- en examengelden</t>
  </si>
  <si>
    <t>Baten werk in opdracht van derden</t>
  </si>
  <si>
    <t>Lasten totaal</t>
  </si>
  <si>
    <t>Baten totaal</t>
  </si>
  <si>
    <t xml:space="preserve">Saldo financiële baten en lasten </t>
  </si>
  <si>
    <t>Resultaat</t>
  </si>
  <si>
    <t>grootboeknr.</t>
  </si>
  <si>
    <t>STAAT VAN BATEN EN LASTEN</t>
  </si>
  <si>
    <t>Baten</t>
  </si>
  <si>
    <t>Lasten</t>
  </si>
  <si>
    <t>Saldo baten en lasten</t>
  </si>
  <si>
    <t>Salaristabel</t>
  </si>
  <si>
    <t>bestemmingsreserve 1</t>
  </si>
  <si>
    <t>bestemmingsreserve 3</t>
  </si>
  <si>
    <t>bestemmingsreserve 2</t>
  </si>
  <si>
    <t>investeringen t.l.v. school</t>
  </si>
  <si>
    <t>groot onderhoud t.l.v. school</t>
  </si>
  <si>
    <t>Uitgaven groot onderhoud</t>
  </si>
  <si>
    <t>Rentabiliteit</t>
  </si>
  <si>
    <t xml:space="preserve">In dit werkblad worden de kengetallen berekend op bestuursniveau. Deze kengetallen op bestuursniveau hebben alleen een interne functie. Het geeft het </t>
  </si>
  <si>
    <t>Ouderbijdragen</t>
  </si>
  <si>
    <t>Sponsoring</t>
  </si>
  <si>
    <t xml:space="preserve">Dotatie groot onderhoud </t>
  </si>
  <si>
    <t>Kredietinstellingen</t>
  </si>
  <si>
    <t>Overige langlopende schulden</t>
  </si>
  <si>
    <t>Crediteuren</t>
  </si>
  <si>
    <t>Ministerie van OCW</t>
  </si>
  <si>
    <t>Belastingen en premies sociale verzekeringen</t>
  </si>
  <si>
    <t>Schulden terzake pensioenen</t>
  </si>
  <si>
    <t>Overige kortlopende schulden</t>
  </si>
  <si>
    <t>Overlopende passiva</t>
  </si>
  <si>
    <t>hebt ingevuld en wat u hier invult.</t>
  </si>
  <si>
    <t>historische gegevens zo mogelijk een nauwkeuriger percentage vast te stellen.</t>
  </si>
  <si>
    <t>Met behulp daarvan kan de omvang van de dotatie worden bepaald die per school dan wel bovenschools wordt ingevuld.</t>
  </si>
  <si>
    <t xml:space="preserve">In dit werkblad vult u de onttrekkingen in van de voorziening groot onderhoud (van het bestuur). Dit zijn de aanschaffen die op grond van de </t>
  </si>
  <si>
    <t>door de aanduiding van het tabblad met de rechtermuisknop aan te klikken en via 'naam wijzigen' de gewenste omschrijving op te geven.</t>
  </si>
  <si>
    <t>Jubilea kosten</t>
  </si>
  <si>
    <t>Dotatie jubilea</t>
  </si>
  <si>
    <t>Voorziening groot onderhoud bestuurskantoor</t>
  </si>
  <si>
    <t>Overig</t>
  </si>
  <si>
    <t>poraad</t>
  </si>
  <si>
    <t>Persoonsgegevens</t>
  </si>
  <si>
    <t>geboorte</t>
  </si>
  <si>
    <t xml:space="preserve">WTF </t>
  </si>
  <si>
    <t>Personele lasten</t>
  </si>
  <si>
    <t xml:space="preserve">Rijksbijdragen OCW </t>
  </si>
  <si>
    <t>Passiva</t>
  </si>
  <si>
    <t>Kapitalisatiefactor</t>
  </si>
  <si>
    <t>In het werkblad TAB geldt echter dat alleen de gele velden invulbaar zijn.</t>
  </si>
  <si>
    <t xml:space="preserve">In de opgaven bij Lasten personeelsbeleid zijn ook de dotaties aan Jubilea opgenomen. U dient er op te letten wat u al per school </t>
  </si>
  <si>
    <t xml:space="preserve">De bepaling van de benodigde omvang van de jubileumvoorziening vindt afzonderlijk plaats op basis van de voorschriften jaarrekening zoals </t>
  </si>
  <si>
    <t>meerjarenonderhoudsplanning (MOP) worden voorgesteld. Dit wordt automatisch verwerkt in de begroting van het bestuurskantoor.</t>
  </si>
  <si>
    <t>basis van kalenderjaar. Ook de omvang van de voorzieningen Onderhoud en Jubilea wordt hier verwerkt.</t>
  </si>
  <si>
    <t xml:space="preserve"> r.goedhart@poraad.nl </t>
  </si>
  <si>
    <t>Reinier Goedhart, e-mail:</t>
  </si>
  <si>
    <t>dotatie aan de voorziening jubileum</t>
  </si>
  <si>
    <t>www. poraad.nl</t>
  </si>
  <si>
    <t xml:space="preserve">Baten en lasten </t>
  </si>
  <si>
    <t>Voorziening jubilea bestuurskantoor</t>
  </si>
  <si>
    <t>Voorzieningen scholen</t>
  </si>
  <si>
    <t>Vaste activa scholen</t>
  </si>
  <si>
    <t>Vottende activa scholen</t>
  </si>
  <si>
    <t>Groeiregeling</t>
  </si>
  <si>
    <t>datum</t>
  </si>
  <si>
    <t>Leerlingen basisschool (t- 3mnd)</t>
  </si>
  <si>
    <t>Leerlingen speciale basisschool  (t- 3mnd)</t>
  </si>
  <si>
    <t>Leerlingen (voortgezet) speciaal onderwijs  (t- 3mnd)</t>
  </si>
  <si>
    <t xml:space="preserve">Daarbij dient opgemerkt te worden dat dit een gemiddelde landelijke raming betreft en het wordt dringend aangeraden op grond van de eigen </t>
  </si>
  <si>
    <t>jubilea</t>
  </si>
  <si>
    <t>2. Verdeel de dotatielasten gelijkmatig over de jaren heen (egalisastie van kosten) op zo'n manier dat deze voorziening nooit negatief zal uitvallen.</t>
  </si>
  <si>
    <t>2016/17</t>
  </si>
  <si>
    <t>3.1 Rijksbijdragen OCW</t>
  </si>
  <si>
    <t>3.2 Overige overheidsbijdragen en -subsidies</t>
  </si>
  <si>
    <t>3.3 College-, cursus-, les- en examengelden</t>
  </si>
  <si>
    <t>3.4 Baten werk in opdracht van derden</t>
  </si>
  <si>
    <t>3.5 Overige baten</t>
  </si>
  <si>
    <t>4.1 Personeelslasten</t>
  </si>
  <si>
    <t>4.2 Afschrijvingen</t>
  </si>
  <si>
    <t>4.3 Huisvestingslasten</t>
  </si>
  <si>
    <t>4.4 Overige lasten</t>
  </si>
  <si>
    <t xml:space="preserve">Saldo baten en lasten </t>
  </si>
  <si>
    <t>5.1 Financiële baten</t>
  </si>
  <si>
    <t>5.2 Financiële lasten</t>
  </si>
  <si>
    <t>Saldo financiële baten en lasten</t>
  </si>
  <si>
    <t>waarde  01/01</t>
  </si>
  <si>
    <t>worden gesommeerd samen met de meerjarenbegroting van het bestuurskantoor waardoor een totaaloverzicht op bestuursniveau ontstaat.</t>
  </si>
  <si>
    <t xml:space="preserve">De nummeraanduiding van de tabbladen kunt u wijzigen in de naam of het Brinnummer van de betreffende school. Dit kan eenvoudig </t>
  </si>
  <si>
    <t xml:space="preserve">Vaste activa </t>
  </si>
  <si>
    <t>versie</t>
  </si>
  <si>
    <t>2017/18</t>
  </si>
  <si>
    <t>In deze werkbladen moeten de aangegeven gedeelten uit de werkbladen 'som' vanuit de meerjarenbegroting GELD bas, de meerjarenbegroting GELD</t>
  </si>
  <si>
    <t xml:space="preserve">sbo en de meerjarenbegroting GELD (v)so worden geplakt. De procedure hierbij staat beschreven in het werkblad 'som' van de desbetreffende  meerjarenbegrotingen. </t>
  </si>
  <si>
    <t>Algemene reserve via scholen</t>
  </si>
  <si>
    <t xml:space="preserve">onder Start/opmaak/Beveiliging/Blad beveiligen. </t>
  </si>
  <si>
    <t>cellen zijn niet overschrijfbaar / beveiligd tenzij de beveiliging wordt uitgeschakeld. De overige cellen zijn beveiligd met een wachtwoord.</t>
  </si>
  <si>
    <t xml:space="preserve">premies en dergelijke is opgenomen, maar uitgegaan wordt van een vast percentage voor de werkgeverslasten. </t>
  </si>
  <si>
    <t xml:space="preserve">gemiddelde van alle scholen inclusief het bestuurskantoor. De relevantie zal bij samenvoeging van verschillende schoolsoorten genuanceerd </t>
  </si>
  <si>
    <t>moeten worden bekeken.</t>
  </si>
  <si>
    <t>voor de eigen scholen per schoolsoort de verplichte opgave van de kengetallen verkrijgen die het gemiddelde zijn voor die schoolsoort.</t>
  </si>
  <si>
    <t>Algemene reserve via bestuurskantoor</t>
  </si>
  <si>
    <t>2018/19</t>
  </si>
  <si>
    <t>FTE ondersteunend en beheerspersoneel</t>
  </si>
  <si>
    <t>die van toepassing zijn. Voor deze bepaling is er een apart instrument beschikbaar (Toolbox PO-Raad).</t>
  </si>
  <si>
    <t xml:space="preserve">De werkgeverslasten zijn opgenomen in de tabellen in cel D6 en cel E6 van het werkblad tablellen (tab). </t>
  </si>
  <si>
    <t>(gedurende tenminste de komende vijf jaren) in kaart worden gebracht.</t>
  </si>
  <si>
    <t>Dit werkblad geeft een overzicht van hetgeen is ingevuld in het werkblad 'mip'.</t>
  </si>
  <si>
    <t>Bekostiging via samenwerkingsverband passend onderwijs</t>
  </si>
  <si>
    <t>2019/20</t>
  </si>
  <si>
    <r>
      <t xml:space="preserve">Afschrijvingen (vanuit </t>
    </r>
    <r>
      <rPr>
        <b/>
        <u/>
        <sz val="10"/>
        <color theme="1" tint="0.34998626667073579"/>
        <rFont val="Calibri"/>
        <family val="2"/>
      </rPr>
      <t>eerste waardering</t>
    </r>
    <r>
      <rPr>
        <b/>
        <sz val="10"/>
        <color theme="1" tint="0.34998626667073579"/>
        <rFont val="Calibri"/>
        <family val="2"/>
      </rPr>
      <t>)</t>
    </r>
  </si>
  <si>
    <t>budget</t>
  </si>
  <si>
    <t>bijz.budget</t>
  </si>
  <si>
    <t>overgangs-</t>
  </si>
  <si>
    <t>oudere wn</t>
  </si>
  <si>
    <t>regel. bapo</t>
  </si>
  <si>
    <t>start.leerkr</t>
  </si>
  <si>
    <t>inzetbaarh.</t>
  </si>
  <si>
    <t>eigen bijdrage verlof (dir, op en oop &gt;8)</t>
  </si>
  <si>
    <t>werkgeverslasten bij opname verlof</t>
  </si>
  <si>
    <t>eigen bijdrage vedrlof (oop&lt;=8))</t>
  </si>
  <si>
    <t>bsn</t>
  </si>
  <si>
    <t>Loonkosten (incl. werkgeverslasten)</t>
  </si>
  <si>
    <t xml:space="preserve">Loonkosten </t>
  </si>
  <si>
    <t>Duurzame inzetbaarheid (in uren)</t>
  </si>
  <si>
    <t xml:space="preserve">uren </t>
  </si>
  <si>
    <t xml:space="preserve">kn. duurzame </t>
  </si>
  <si>
    <t>werkg. ln</t>
  </si>
  <si>
    <t>loonkn. uur</t>
  </si>
  <si>
    <t>werkg.ln.</t>
  </si>
  <si>
    <t>zonder</t>
  </si>
  <si>
    <t xml:space="preserve">met </t>
  </si>
  <si>
    <t>duurz.inzet.</t>
  </si>
  <si>
    <t>excl.duurz.inz</t>
  </si>
  <si>
    <t>excl. wg.ln</t>
  </si>
  <si>
    <t>incl. wg.ln</t>
  </si>
  <si>
    <t>per uur</t>
  </si>
  <si>
    <t>eigen bijdr</t>
  </si>
  <si>
    <t xml:space="preserve">werktijdfactor dan 0,0000. </t>
  </si>
  <si>
    <t xml:space="preserve">De kosten van duurzame inzetbaarheid worden apart berekend. </t>
  </si>
  <si>
    <t>Rijksbijdragen OCW</t>
  </si>
  <si>
    <t>aantal cumi leerlingen sbo</t>
  </si>
  <si>
    <t>aantal leerlingen so jonger dan 8 jaar</t>
  </si>
  <si>
    <t>aantal leerlingen so  8 jaar en ouder</t>
  </si>
  <si>
    <t>aantal leerlingen vso</t>
  </si>
  <si>
    <t>aantal plaatsen JJI en/of GJI</t>
  </si>
  <si>
    <t xml:space="preserve">     waarvan aantal SO-leerlingen</t>
  </si>
  <si>
    <t xml:space="preserve">     waarvan aantal VSO-leerlingen</t>
  </si>
  <si>
    <t>Kosten Duurzame inzetbaarheid</t>
  </si>
  <si>
    <t>FTE onderwijs ondersteunend personeel</t>
  </si>
  <si>
    <t>vanuit samenwerkingsverband passend onderwijs</t>
  </si>
  <si>
    <t>Financiële kengetallen</t>
  </si>
  <si>
    <t>kapitalisatiefactor (incl. privaat vermogen)</t>
  </si>
  <si>
    <t>Solvabiliteit 2</t>
  </si>
  <si>
    <t>2020/21</t>
  </si>
  <si>
    <t xml:space="preserve">Exploitatie kengetallen </t>
  </si>
  <si>
    <t>rijksbijdragen/  totale baten</t>
  </si>
  <si>
    <t>overige overheidsbijdragen/ totale baten</t>
  </si>
  <si>
    <t>overige baten/  totale baten</t>
  </si>
  <si>
    <t>personele lasten/totale baten</t>
  </si>
  <si>
    <t>totale baten/ rijksbijdragen</t>
  </si>
  <si>
    <t>totale lasten/ rijksbijdragen</t>
  </si>
  <si>
    <t xml:space="preserve">personele lasten/ rijksbijdragen </t>
  </si>
  <si>
    <t xml:space="preserve">materiële lasten/ rijksbijdragen </t>
  </si>
  <si>
    <t>investeringen/  totale baten</t>
  </si>
  <si>
    <t>totale baten (incl. financiële baten)</t>
  </si>
  <si>
    <t>Vanuit samenwerkingsverband Passend Onderwijs/ leerling</t>
  </si>
  <si>
    <t xml:space="preserve">loonkosten/ per FTE </t>
  </si>
  <si>
    <t>Kosten duurzame inzetbaarheid</t>
  </si>
  <si>
    <t>FTE-leerling ratio's</t>
  </si>
  <si>
    <t>leerling- FTE ratio</t>
  </si>
  <si>
    <t>leerling- directie ratio</t>
  </si>
  <si>
    <t>leerling- OP ratio</t>
  </si>
  <si>
    <t>leerling- OOP ratio</t>
  </si>
  <si>
    <t>baten per leerling (excl. financiële baten)</t>
  </si>
  <si>
    <t>lasten per leerling (excl. financiële lasten)</t>
  </si>
  <si>
    <t>Aantal FTE (incl. uren duurzame inzetbaarheid)</t>
  </si>
  <si>
    <t>Indices</t>
  </si>
  <si>
    <t xml:space="preserve">Ontwikkeling aantal leerlingen </t>
  </si>
  <si>
    <t>Ontwikkeling aantal FTE</t>
  </si>
  <si>
    <t>Ontwikkeling totale baten</t>
  </si>
  <si>
    <t>Ontwikkeling Rijksbijdragen</t>
  </si>
  <si>
    <t>Ontwikkeling overige overheidsbijdragen</t>
  </si>
  <si>
    <t>Ontwikkeling overige baten</t>
  </si>
  <si>
    <t>Ontwikkeling totale lasten</t>
  </si>
  <si>
    <t>Ontwikkeling salarislasten</t>
  </si>
  <si>
    <t>Ontwikkeling afschrijvingen</t>
  </si>
  <si>
    <t>Onwikkelling huisvestingslasten</t>
  </si>
  <si>
    <t>Ontwikkeling overige lasten (materieel)</t>
  </si>
  <si>
    <t>totaal aantal leerlingen bas/sbo/(v)so</t>
  </si>
  <si>
    <t>Jubileakosten</t>
  </si>
  <si>
    <t>leerling- bovenschools</t>
  </si>
  <si>
    <t>Ontwikkeling personele  lasten (incl. personeelsbeleid)</t>
  </si>
  <si>
    <t xml:space="preserve">In de tabellen zijn de gegevens opgenomen die betrekking hebben op de onderliggende normeringen voor de bekostiging. </t>
  </si>
  <si>
    <t>2021/22</t>
  </si>
  <si>
    <t>2022/23</t>
  </si>
  <si>
    <t>nn</t>
  </si>
  <si>
    <t>Handleiding bij Sommatiemodel GELD 2018</t>
  </si>
  <si>
    <r>
      <t xml:space="preserve">In deze applicatie kunnen de uitkomsten van de meerjarenbegrotingen geld </t>
    </r>
    <r>
      <rPr>
        <b/>
        <sz val="10"/>
        <color rgb="FFC00000"/>
        <rFont val="Calibri"/>
        <family val="2"/>
      </rPr>
      <t>bas 2018, sbo 2018 en (v)so 2018</t>
    </r>
  </si>
  <si>
    <r>
      <t xml:space="preserve">Voor het schooljaar </t>
    </r>
    <r>
      <rPr>
        <b/>
        <sz val="10"/>
        <color rgb="FFC00000"/>
        <rFont val="Calibri"/>
        <family val="2"/>
      </rPr>
      <t>2017-2018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en de daaropvolgende schooljaren zijn de werkgeverslasten door de PO-Raad geraamd op </t>
    </r>
    <r>
      <rPr>
        <b/>
        <sz val="10"/>
        <color rgb="FFC00000"/>
        <rFont val="Calibri"/>
        <family val="2"/>
      </rPr>
      <t>62%</t>
    </r>
    <r>
      <rPr>
        <b/>
        <sz val="10"/>
        <rFont val="Calibri"/>
        <family val="2"/>
      </rPr>
      <t xml:space="preserve">. </t>
    </r>
  </si>
  <si>
    <t xml:space="preserve">Hiervoor is het vereist dat alle investeringen, voorzover nog niet volledig afgeschreven, en de toekomstige investeringen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</si>
</sst>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 &quot;€&quot;\ * #,##0_ ;_ &quot;€&quot;\ * \-#,##0_ ;_ &quot;€&quot;\ * &quot;-&quot;_ ;_ @_ "/>
    <numFmt numFmtId="164" formatCode="_-&quot;€&quot;\ * #,##0_-;_-&quot;€&quot;\ * #,##0\-;_-&quot;€&quot;\ * &quot;-&quot;_-;_-@_-"/>
    <numFmt numFmtId="165" formatCode="_-&quot;€&quot;\ * #,##0.00_-;_-&quot;€&quot;\ * #,##0.00\-;_-&quot;€&quot;\ * &quot;-&quot;??_-;_-@_-"/>
    <numFmt numFmtId="166" formatCode="_-&quot;€&quot;\ * #,##0_-;_-&quot;€&quot;\ * #,##0\-;_-&quot;€&quot;\ * &quot;-&quot;??_-;_-@_-"/>
    <numFmt numFmtId="167" formatCode="&quot;€&quot;\ #,##0.00_-"/>
    <numFmt numFmtId="168" formatCode="&quot;€&quot;\ #,##0_-"/>
    <numFmt numFmtId="169" formatCode="#,##0_ ;\-#,##0\ "/>
    <numFmt numFmtId="170" formatCode="0.0000"/>
    <numFmt numFmtId="171" formatCode="d\ mmmm\ yyyy"/>
    <numFmt numFmtId="172" formatCode="dd/mm/yy"/>
    <numFmt numFmtId="173" formatCode="0.0%"/>
    <numFmt numFmtId="174" formatCode="d/mmm/yyyy"/>
    <numFmt numFmtId="175" formatCode="#,##0.0_ ;\-#,##0.0\ "/>
    <numFmt numFmtId="176" formatCode="dd/mm/yy;@"/>
  </numFmts>
  <fonts count="68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color indexed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indexed="10"/>
      <name val="Calibri"/>
      <family val="2"/>
    </font>
    <font>
      <sz val="14"/>
      <color indexed="10"/>
      <name val="Calibri"/>
      <family val="2"/>
    </font>
    <font>
      <i/>
      <sz val="14"/>
      <color indexed="10"/>
      <name val="Calibri"/>
      <family val="2"/>
    </font>
    <font>
      <sz val="14"/>
      <name val="Calibri"/>
      <family val="2"/>
    </font>
    <font>
      <b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i/>
      <sz val="10"/>
      <color indexed="10"/>
      <name val="Calibri"/>
      <family val="2"/>
    </font>
    <font>
      <b/>
      <sz val="14"/>
      <name val="Calibri"/>
      <family val="2"/>
    </font>
    <font>
      <sz val="10"/>
      <color indexed="60"/>
      <name val="Calibri"/>
      <family val="2"/>
    </font>
    <font>
      <i/>
      <sz val="10"/>
      <color indexed="60"/>
      <name val="Calibri"/>
      <family val="2"/>
    </font>
    <font>
      <sz val="8"/>
      <name val="Arial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i/>
      <sz val="10"/>
      <color rgb="FFC00000"/>
      <name val="Calibri"/>
      <family val="2"/>
    </font>
    <font>
      <b/>
      <i/>
      <sz val="10"/>
      <color rgb="FFC00000"/>
      <name val="Calibri"/>
      <family val="2"/>
    </font>
    <font>
      <sz val="10"/>
      <color rgb="FFC00000"/>
      <name val="Calibri"/>
      <family val="2"/>
    </font>
    <font>
      <sz val="10"/>
      <color theme="0"/>
      <name val="Calibri"/>
      <family val="2"/>
    </font>
    <font>
      <sz val="14"/>
      <color rgb="FFC0000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theme="1" tint="0.34998626667073579"/>
      <name val="Calibri"/>
      <family val="2"/>
    </font>
    <font>
      <b/>
      <i/>
      <sz val="10"/>
      <color theme="1" tint="0.34998626667073579"/>
      <name val="Calibri"/>
      <family val="2"/>
    </font>
    <font>
      <i/>
      <sz val="10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 tint="0.34998626667073579"/>
      <name val="Arial"/>
      <family val="2"/>
    </font>
    <font>
      <b/>
      <u/>
      <sz val="10"/>
      <color theme="1" tint="0.34998626667073579"/>
      <name val="Calibri"/>
      <family val="2"/>
    </font>
    <font>
      <sz val="14"/>
      <color theme="1" tint="0.34998626667073579"/>
      <name val="Calibri"/>
      <family val="2"/>
    </font>
    <font>
      <sz val="10"/>
      <color theme="0" tint="-0.499984740745262"/>
      <name val="Calibri"/>
      <family val="2"/>
    </font>
    <font>
      <i/>
      <sz val="14"/>
      <color theme="0" tint="-0.499984740745262"/>
      <name val="Calibri"/>
      <family val="2"/>
    </font>
    <font>
      <b/>
      <sz val="10"/>
      <color theme="0" tint="-0.499984740745262"/>
      <name val="Calibri"/>
      <family val="2"/>
    </font>
    <font>
      <b/>
      <i/>
      <sz val="10"/>
      <color theme="0" tint="-0.499984740745262"/>
      <name val="Calibri"/>
      <family val="2"/>
    </font>
    <font>
      <i/>
      <sz val="10"/>
      <color theme="0" tint="-0.499984740745262"/>
      <name val="Calibri"/>
      <family val="2"/>
    </font>
    <font>
      <sz val="10"/>
      <color theme="1" tint="0.499984740745262"/>
      <name val="Calibri"/>
      <family val="2"/>
    </font>
    <font>
      <i/>
      <sz val="14"/>
      <color theme="1" tint="0.499984740745262"/>
      <name val="Calibri"/>
      <family val="2"/>
    </font>
    <font>
      <b/>
      <sz val="10"/>
      <color theme="1" tint="0.499984740745262"/>
      <name val="Calibri"/>
      <family val="2"/>
    </font>
    <font>
      <sz val="10"/>
      <color theme="1" tint="0.499984740745262"/>
      <name val="Arial"/>
      <family val="2"/>
    </font>
    <font>
      <i/>
      <sz val="10"/>
      <color theme="1" tint="0.499984740745262"/>
      <name val="Calibri"/>
      <family val="2"/>
    </font>
    <font>
      <b/>
      <sz val="10"/>
      <color theme="1" tint="0.34998626667073579"/>
      <name val="Arial"/>
      <family val="2"/>
    </font>
    <font>
      <sz val="10"/>
      <color rgb="FFFF000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b/>
      <i/>
      <sz val="10"/>
      <color theme="1" tint="0.499984740745262"/>
      <name val="Calibri"/>
      <family val="2"/>
    </font>
    <font>
      <b/>
      <sz val="10"/>
      <color theme="1" tint="0.34998626667073579"/>
      <name val="Calibri"/>
      <family val="2"/>
      <scheme val="minor"/>
    </font>
    <font>
      <sz val="10"/>
      <color theme="0" tint="-4.9989318521683403E-2"/>
      <name val="Calibri"/>
      <family val="2"/>
    </font>
    <font>
      <sz val="14"/>
      <color theme="1" tint="0.499984740745262"/>
      <name val="Calibri"/>
      <family val="2"/>
    </font>
    <font>
      <sz val="14"/>
      <color theme="0" tint="-0.499984740745262"/>
      <name val="Calibri"/>
      <family val="2"/>
    </font>
    <font>
      <b/>
      <sz val="10"/>
      <color rgb="FFC0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59">
    <xf numFmtId="0" fontId="0" fillId="0" borderId="0" xfId="0"/>
    <xf numFmtId="0" fontId="11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167" fontId="11" fillId="0" borderId="0" xfId="0" applyNumberFormat="1" applyFont="1" applyFill="1" applyBorder="1" applyAlignment="1" applyProtection="1">
      <alignment horizontal="left"/>
    </xf>
    <xf numFmtId="1" fontId="8" fillId="0" borderId="0" xfId="0" applyNumberFormat="1" applyFont="1" applyFill="1" applyBorder="1" applyAlignment="1" applyProtection="1">
      <alignment horizontal="left"/>
    </xf>
    <xf numFmtId="168" fontId="8" fillId="0" borderId="0" xfId="0" applyNumberFormat="1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172" fontId="8" fillId="2" borderId="0" xfId="0" applyNumberFormat="1" applyFont="1" applyFill="1" applyBorder="1" applyAlignment="1" applyProtection="1">
      <alignment horizontal="left"/>
      <protection locked="0"/>
    </xf>
    <xf numFmtId="172" fontId="8" fillId="0" borderId="0" xfId="0" applyNumberFormat="1" applyFont="1" applyFill="1" applyBorder="1" applyAlignment="1" applyProtection="1">
      <alignment horizontal="left"/>
    </xf>
    <xf numFmtId="10" fontId="10" fillId="0" borderId="0" xfId="0" applyNumberFormat="1" applyFont="1" applyFill="1" applyBorder="1" applyAlignment="1" applyProtection="1">
      <alignment horizontal="left"/>
    </xf>
    <xf numFmtId="167" fontId="8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173" fontId="8" fillId="2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</xf>
    <xf numFmtId="173" fontId="8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16" fontId="7" fillId="0" borderId="0" xfId="0" applyNumberFormat="1" applyFont="1" applyFill="1" applyBorder="1" applyAlignment="1" applyProtection="1">
      <alignment horizontal="left"/>
    </xf>
    <xf numFmtId="9" fontId="7" fillId="0" borderId="0" xfId="2" applyFont="1" applyFill="1" applyBorder="1" applyAlignment="1" applyProtection="1">
      <alignment horizontal="left"/>
    </xf>
    <xf numFmtId="1" fontId="7" fillId="0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left" indent="1"/>
    </xf>
    <xf numFmtId="3" fontId="8" fillId="2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indent="1"/>
    </xf>
    <xf numFmtId="0" fontId="5" fillId="0" borderId="0" xfId="0" applyFont="1" applyFill="1" applyBorder="1" applyAlignment="1" applyProtection="1">
      <alignment horizontal="left" indent="1"/>
    </xf>
    <xf numFmtId="3" fontId="7" fillId="0" borderId="0" xfId="0" applyNumberFormat="1" applyFont="1" applyFill="1" applyBorder="1" applyAlignment="1" applyProtection="1">
      <alignment horizontal="left"/>
    </xf>
    <xf numFmtId="3" fontId="6" fillId="0" borderId="0" xfId="0" applyNumberFormat="1" applyFont="1" applyFill="1" applyBorder="1" applyAlignment="1" applyProtection="1">
      <alignment horizontal="left"/>
    </xf>
    <xf numFmtId="9" fontId="8" fillId="0" borderId="0" xfId="0" applyNumberFormat="1" applyFont="1" applyFill="1" applyAlignment="1" applyProtection="1">
      <alignment horizontal="left"/>
    </xf>
    <xf numFmtId="0" fontId="8" fillId="4" borderId="0" xfId="0" applyFont="1" applyFill="1" applyBorder="1" applyProtection="1"/>
    <xf numFmtId="0" fontId="13" fillId="4" borderId="0" xfId="0" applyFont="1" applyFill="1" applyBorder="1" applyProtection="1"/>
    <xf numFmtId="0" fontId="18" fillId="4" borderId="0" xfId="0" applyFont="1" applyFill="1" applyBorder="1" applyAlignment="1" applyProtection="1">
      <alignment horizontal="center"/>
    </xf>
    <xf numFmtId="165" fontId="19" fillId="4" borderId="0" xfId="3" applyNumberFormat="1" applyFont="1" applyFill="1" applyBorder="1" applyProtection="1"/>
    <xf numFmtId="165" fontId="12" fillId="4" borderId="0" xfId="3" applyNumberFormat="1" applyFont="1" applyFill="1" applyBorder="1" applyProtection="1"/>
    <xf numFmtId="0" fontId="8" fillId="4" borderId="0" xfId="0" applyFont="1" applyFill="1" applyBorder="1" applyAlignment="1" applyProtection="1">
      <alignment horizontal="left"/>
    </xf>
    <xf numFmtId="0" fontId="10" fillId="4" borderId="0" xfId="0" applyFont="1" applyFill="1" applyBorder="1" applyProtection="1"/>
    <xf numFmtId="0" fontId="12" fillId="4" borderId="0" xfId="0" applyFont="1" applyFill="1" applyBorder="1" applyProtection="1"/>
    <xf numFmtId="0" fontId="8" fillId="4" borderId="0" xfId="0" applyNumberFormat="1" applyFont="1" applyFill="1" applyBorder="1" applyProtection="1"/>
    <xf numFmtId="168" fontId="8" fillId="4" borderId="0" xfId="0" applyNumberFormat="1" applyFont="1" applyFill="1" applyBorder="1" applyProtection="1"/>
    <xf numFmtId="0" fontId="8" fillId="5" borderId="1" xfId="0" applyFont="1" applyFill="1" applyBorder="1" applyProtection="1"/>
    <xf numFmtId="0" fontId="8" fillId="5" borderId="2" xfId="0" applyFont="1" applyFill="1" applyBorder="1" applyProtection="1"/>
    <xf numFmtId="0" fontId="12" fillId="5" borderId="2" xfId="0" applyFont="1" applyFill="1" applyBorder="1" applyProtection="1"/>
    <xf numFmtId="0" fontId="8" fillId="5" borderId="2" xfId="0" applyFont="1" applyFill="1" applyBorder="1" applyAlignment="1" applyProtection="1">
      <alignment horizontal="right"/>
    </xf>
    <xf numFmtId="0" fontId="8" fillId="5" borderId="3" xfId="0" applyFont="1" applyFill="1" applyBorder="1" applyProtection="1"/>
    <xf numFmtId="0" fontId="8" fillId="5" borderId="4" xfId="0" applyFont="1" applyFill="1" applyBorder="1" applyProtection="1"/>
    <xf numFmtId="0" fontId="8" fillId="5" borderId="0" xfId="0" applyFont="1" applyFill="1" applyBorder="1" applyProtection="1"/>
    <xf numFmtId="0" fontId="8" fillId="5" borderId="5" xfId="0" applyFont="1" applyFill="1" applyBorder="1" applyProtection="1"/>
    <xf numFmtId="0" fontId="13" fillId="5" borderId="4" xfId="0" applyFont="1" applyFill="1" applyBorder="1" applyProtection="1"/>
    <xf numFmtId="0" fontId="13" fillId="5" borderId="0" xfId="0" applyFont="1" applyFill="1" applyBorder="1" applyProtection="1"/>
    <xf numFmtId="0" fontId="19" fillId="5" borderId="0" xfId="0" applyNumberFormat="1" applyFont="1" applyFill="1" applyBorder="1" applyAlignment="1" applyProtection="1">
      <alignment horizontal="right"/>
    </xf>
    <xf numFmtId="0" fontId="18" fillId="5" borderId="0" xfId="0" applyFont="1" applyFill="1" applyBorder="1" applyAlignment="1" applyProtection="1">
      <alignment horizontal="right"/>
    </xf>
    <xf numFmtId="0" fontId="18" fillId="5" borderId="0" xfId="0" applyFont="1" applyFill="1" applyBorder="1" applyAlignment="1" applyProtection="1">
      <alignment horizontal="center"/>
    </xf>
    <xf numFmtId="165" fontId="19" fillId="5" borderId="0" xfId="3" applyNumberFormat="1" applyFont="1" applyFill="1" applyBorder="1" applyProtection="1"/>
    <xf numFmtId="165" fontId="19" fillId="5" borderId="5" xfId="3" applyNumberFormat="1" applyFont="1" applyFill="1" applyBorder="1" applyProtection="1"/>
    <xf numFmtId="0" fontId="10" fillId="5" borderId="0" xfId="0" applyFont="1" applyFill="1" applyBorder="1" applyAlignment="1" applyProtection="1">
      <alignment horizontal="right"/>
    </xf>
    <xf numFmtId="165" fontId="12" fillId="5" borderId="0" xfId="3" applyNumberFormat="1" applyFont="1" applyFill="1" applyBorder="1" applyProtection="1"/>
    <xf numFmtId="165" fontId="12" fillId="5" borderId="5" xfId="3" applyNumberFormat="1" applyFont="1" applyFill="1" applyBorder="1" applyProtection="1"/>
    <xf numFmtId="0" fontId="8" fillId="5" borderId="0" xfId="0" applyFont="1" applyFill="1" applyBorder="1" applyAlignment="1" applyProtection="1">
      <alignment horizontal="left"/>
    </xf>
    <xf numFmtId="0" fontId="12" fillId="5" borderId="0" xfId="0" applyFont="1" applyFill="1" applyBorder="1" applyAlignment="1" applyProtection="1">
      <alignment horizontal="left"/>
    </xf>
    <xf numFmtId="0" fontId="10" fillId="5" borderId="4" xfId="0" applyFont="1" applyFill="1" applyBorder="1" applyProtection="1"/>
    <xf numFmtId="0" fontId="10" fillId="5" borderId="0" xfId="0" applyFont="1" applyFill="1" applyBorder="1" applyProtection="1"/>
    <xf numFmtId="0" fontId="10" fillId="5" borderId="5" xfId="0" applyFont="1" applyFill="1" applyBorder="1" applyProtection="1"/>
    <xf numFmtId="0" fontId="12" fillId="5" borderId="0" xfId="0" applyFont="1" applyFill="1" applyBorder="1" applyProtection="1"/>
    <xf numFmtId="0" fontId="8" fillId="5" borderId="0" xfId="0" applyNumberFormat="1" applyFont="1" applyFill="1" applyBorder="1" applyProtection="1"/>
    <xf numFmtId="168" fontId="8" fillId="5" borderId="0" xfId="0" applyNumberFormat="1" applyFont="1" applyFill="1" applyBorder="1" applyProtection="1"/>
    <xf numFmtId="0" fontId="8" fillId="5" borderId="6" xfId="0" applyFont="1" applyFill="1" applyBorder="1" applyProtection="1"/>
    <xf numFmtId="0" fontId="8" fillId="5" borderId="7" xfId="0" applyFont="1" applyFill="1" applyBorder="1" applyProtection="1"/>
    <xf numFmtId="168" fontId="8" fillId="5" borderId="7" xfId="0" applyNumberFormat="1" applyFont="1" applyFill="1" applyBorder="1" applyProtection="1"/>
    <xf numFmtId="0" fontId="8" fillId="5" borderId="8" xfId="0" applyFont="1" applyFill="1" applyBorder="1" applyProtection="1"/>
    <xf numFmtId="0" fontId="8" fillId="4" borderId="9" xfId="0" applyFont="1" applyFill="1" applyBorder="1" applyProtection="1"/>
    <xf numFmtId="0" fontId="8" fillId="4" borderId="10" xfId="0" applyFont="1" applyFill="1" applyBorder="1" applyProtection="1"/>
    <xf numFmtId="0" fontId="10" fillId="4" borderId="10" xfId="0" applyFont="1" applyFill="1" applyBorder="1" applyAlignment="1" applyProtection="1">
      <alignment horizontal="right"/>
    </xf>
    <xf numFmtId="165" fontId="12" fillId="4" borderId="11" xfId="3" applyNumberFormat="1" applyFont="1" applyFill="1" applyBorder="1" applyProtection="1"/>
    <xf numFmtId="0" fontId="8" fillId="4" borderId="12" xfId="0" applyFont="1" applyFill="1" applyBorder="1" applyProtection="1"/>
    <xf numFmtId="0" fontId="8" fillId="4" borderId="13" xfId="0" applyFont="1" applyFill="1" applyBorder="1" applyAlignment="1" applyProtection="1">
      <alignment horizontal="left"/>
    </xf>
    <xf numFmtId="0" fontId="8" fillId="4" borderId="13" xfId="0" applyFont="1" applyFill="1" applyBorder="1" applyProtection="1"/>
    <xf numFmtId="0" fontId="8" fillId="4" borderId="14" xfId="0" applyFont="1" applyFill="1" applyBorder="1" applyProtection="1"/>
    <xf numFmtId="0" fontId="12" fillId="4" borderId="13" xfId="0" applyFont="1" applyFill="1" applyBorder="1" applyAlignment="1" applyProtection="1">
      <alignment horizontal="left"/>
    </xf>
    <xf numFmtId="0" fontId="10" fillId="4" borderId="12" xfId="0" applyFont="1" applyFill="1" applyBorder="1" applyProtection="1"/>
    <xf numFmtId="0" fontId="10" fillId="4" borderId="14" xfId="0" applyFont="1" applyFill="1" applyBorder="1" applyProtection="1"/>
    <xf numFmtId="0" fontId="10" fillId="4" borderId="13" xfId="0" applyFont="1" applyFill="1" applyBorder="1" applyProtection="1"/>
    <xf numFmtId="0" fontId="12" fillId="4" borderId="13" xfId="0" applyFont="1" applyFill="1" applyBorder="1" applyProtection="1"/>
    <xf numFmtId="174" fontId="8" fillId="4" borderId="13" xfId="0" applyNumberFormat="1" applyFont="1" applyFill="1" applyBorder="1" applyAlignment="1" applyProtection="1">
      <alignment horizontal="left"/>
    </xf>
    <xf numFmtId="0" fontId="8" fillId="4" borderId="13" xfId="0" applyNumberFormat="1" applyFont="1" applyFill="1" applyBorder="1" applyProtection="1"/>
    <xf numFmtId="0" fontId="8" fillId="4" borderId="15" xfId="0" applyFont="1" applyFill="1" applyBorder="1" applyProtection="1"/>
    <xf numFmtId="0" fontId="8" fillId="4" borderId="16" xfId="0" applyFont="1" applyFill="1" applyBorder="1" applyProtection="1"/>
    <xf numFmtId="168" fontId="8" fillId="4" borderId="16" xfId="0" applyNumberFormat="1" applyFont="1" applyFill="1" applyBorder="1" applyProtection="1"/>
    <xf numFmtId="0" fontId="8" fillId="4" borderId="17" xfId="0" applyFont="1" applyFill="1" applyBorder="1" applyProtection="1"/>
    <xf numFmtId="164" fontId="8" fillId="5" borderId="13" xfId="0" applyNumberFormat="1" applyFont="1" applyFill="1" applyBorder="1" applyAlignment="1" applyProtection="1">
      <protection locked="0"/>
    </xf>
    <xf numFmtId="0" fontId="31" fillId="5" borderId="0" xfId="0" applyFont="1" applyFill="1" applyBorder="1" applyAlignment="1" applyProtection="1">
      <alignment horizontal="right"/>
    </xf>
    <xf numFmtId="0" fontId="31" fillId="5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8" fillId="4" borderId="0" xfId="0" applyFont="1" applyFill="1" applyBorder="1" applyAlignment="1" applyProtection="1">
      <alignment horizontal="center"/>
    </xf>
    <xf numFmtId="164" fontId="8" fillId="4" borderId="0" xfId="0" applyNumberFormat="1" applyFont="1" applyFill="1" applyBorder="1" applyAlignment="1" applyProtection="1">
      <alignment horizontal="center"/>
    </xf>
    <xf numFmtId="164" fontId="8" fillId="4" borderId="0" xfId="0" applyNumberFormat="1" applyFont="1" applyFill="1" applyBorder="1" applyProtection="1"/>
    <xf numFmtId="0" fontId="14" fillId="4" borderId="0" xfId="0" applyFont="1" applyFill="1" applyBorder="1" applyProtection="1"/>
    <xf numFmtId="0" fontId="13" fillId="4" borderId="0" xfId="0" applyFont="1" applyFill="1" applyBorder="1" applyAlignment="1" applyProtection="1">
      <alignment horizontal="center"/>
    </xf>
    <xf numFmtId="164" fontId="13" fillId="4" borderId="0" xfId="0" applyNumberFormat="1" applyFont="1" applyFill="1" applyBorder="1" applyProtection="1"/>
    <xf numFmtId="0" fontId="11" fillId="4" borderId="0" xfId="0" applyFont="1" applyFill="1" applyBorder="1" applyProtection="1"/>
    <xf numFmtId="164" fontId="12" fillId="4" borderId="0" xfId="0" applyNumberFormat="1" applyFont="1" applyFill="1" applyBorder="1" applyProtection="1"/>
    <xf numFmtId="0" fontId="8" fillId="4" borderId="0" xfId="0" applyFont="1" applyFill="1" applyBorder="1" applyAlignment="1" applyProtection="1">
      <alignment horizontal="right"/>
    </xf>
    <xf numFmtId="0" fontId="21" fillId="4" borderId="0" xfId="0" applyFont="1" applyFill="1" applyBorder="1" applyProtection="1"/>
    <xf numFmtId="0" fontId="16" fillId="4" borderId="0" xfId="0" applyFont="1" applyFill="1" applyBorder="1" applyProtection="1"/>
    <xf numFmtId="0" fontId="11" fillId="4" borderId="0" xfId="0" applyFont="1" applyFill="1" applyBorder="1" applyAlignment="1" applyProtection="1">
      <alignment horizontal="right"/>
    </xf>
    <xf numFmtId="0" fontId="12" fillId="4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left" indent="2"/>
    </xf>
    <xf numFmtId="0" fontId="8" fillId="4" borderId="0" xfId="0" applyFont="1" applyFill="1" applyProtection="1"/>
    <xf numFmtId="0" fontId="8" fillId="4" borderId="0" xfId="0" applyNumberFormat="1" applyFont="1" applyFill="1" applyBorder="1" applyAlignment="1" applyProtection="1">
      <alignment horizontal="center"/>
    </xf>
    <xf numFmtId="170" fontId="8" fillId="4" borderId="0" xfId="0" applyNumberFormat="1" applyFont="1" applyFill="1" applyBorder="1" applyAlignment="1" applyProtection="1">
      <alignment horizontal="center"/>
    </xf>
    <xf numFmtId="170" fontId="8" fillId="4" borderId="0" xfId="0" applyNumberFormat="1" applyFont="1" applyFill="1" applyBorder="1" applyProtection="1"/>
    <xf numFmtId="166" fontId="8" fillId="4" borderId="0" xfId="0" applyNumberFormat="1" applyFont="1" applyFill="1" applyBorder="1" applyProtection="1"/>
    <xf numFmtId="0" fontId="15" fillId="4" borderId="0" xfId="0" applyFont="1" applyFill="1" applyBorder="1" applyProtection="1"/>
    <xf numFmtId="0" fontId="15" fillId="4" borderId="0" xfId="0" applyNumberFormat="1" applyFont="1" applyFill="1" applyBorder="1" applyAlignment="1" applyProtection="1">
      <alignment horizontal="center"/>
    </xf>
    <xf numFmtId="170" fontId="15" fillId="4" borderId="0" xfId="0" applyNumberFormat="1" applyFont="1" applyFill="1" applyBorder="1" applyAlignment="1" applyProtection="1">
      <alignment horizontal="center"/>
    </xf>
    <xf numFmtId="170" fontId="15" fillId="4" borderId="0" xfId="0" applyNumberFormat="1" applyFont="1" applyFill="1" applyBorder="1" applyProtection="1"/>
    <xf numFmtId="0" fontId="15" fillId="4" borderId="0" xfId="0" applyNumberFormat="1" applyFont="1" applyFill="1" applyBorder="1" applyProtection="1"/>
    <xf numFmtId="1" fontId="15" fillId="4" borderId="0" xfId="0" applyNumberFormat="1" applyFont="1" applyFill="1" applyBorder="1" applyProtection="1"/>
    <xf numFmtId="1" fontId="8" fillId="4" borderId="0" xfId="0" applyNumberFormat="1" applyFont="1" applyFill="1" applyBorder="1" applyProtection="1"/>
    <xf numFmtId="171" fontId="11" fillId="4" borderId="0" xfId="0" applyNumberFormat="1" applyFont="1" applyFill="1" applyBorder="1" applyAlignment="1" applyProtection="1">
      <alignment horizontal="left"/>
    </xf>
    <xf numFmtId="0" fontId="8" fillId="4" borderId="0" xfId="0" applyNumberFormat="1" applyFont="1" applyFill="1" applyProtection="1"/>
    <xf numFmtId="170" fontId="8" fillId="4" borderId="0" xfId="0" applyNumberFormat="1" applyFont="1" applyFill="1" applyAlignment="1" applyProtection="1">
      <alignment horizontal="center"/>
    </xf>
    <xf numFmtId="0" fontId="8" fillId="4" borderId="0" xfId="0" applyNumberFormat="1" applyFont="1" applyFill="1" applyAlignment="1" applyProtection="1">
      <alignment horizontal="center"/>
    </xf>
    <xf numFmtId="170" fontId="8" fillId="4" borderId="0" xfId="0" applyNumberFormat="1" applyFont="1" applyFill="1" applyProtection="1"/>
    <xf numFmtId="1" fontId="8" fillId="4" borderId="0" xfId="0" applyNumberFormat="1" applyFont="1" applyFill="1" applyProtection="1"/>
    <xf numFmtId="166" fontId="13" fillId="4" borderId="0" xfId="0" applyNumberFormat="1" applyFont="1" applyFill="1" applyBorder="1" applyAlignment="1" applyProtection="1">
      <alignment horizontal="center"/>
    </xf>
    <xf numFmtId="166" fontId="19" fillId="4" borderId="0" xfId="0" applyNumberFormat="1" applyFont="1" applyFill="1" applyBorder="1" applyAlignment="1" applyProtection="1">
      <alignment horizontal="center"/>
    </xf>
    <xf numFmtId="166" fontId="13" fillId="4" borderId="0" xfId="3" applyNumberFormat="1" applyFont="1" applyFill="1" applyBorder="1" applyProtection="1"/>
    <xf numFmtId="166" fontId="8" fillId="4" borderId="0" xfId="3" applyNumberFormat="1" applyFont="1" applyFill="1" applyBorder="1" applyProtection="1"/>
    <xf numFmtId="170" fontId="8" fillId="4" borderId="0" xfId="3" applyNumberFormat="1" applyFont="1" applyFill="1" applyBorder="1" applyAlignment="1" applyProtection="1">
      <alignment horizontal="center"/>
    </xf>
    <xf numFmtId="166" fontId="8" fillId="4" borderId="0" xfId="3" applyNumberFormat="1" applyFont="1" applyFill="1" applyBorder="1" applyAlignment="1" applyProtection="1">
      <alignment horizontal="left"/>
    </xf>
    <xf numFmtId="166" fontId="8" fillId="4" borderId="0" xfId="0" applyNumberFormat="1" applyFont="1" applyFill="1" applyBorder="1" applyAlignment="1" applyProtection="1">
      <alignment horizontal="center"/>
    </xf>
    <xf numFmtId="166" fontId="12" fillId="4" borderId="0" xfId="0" applyNumberFormat="1" applyFont="1" applyFill="1" applyBorder="1" applyAlignment="1" applyProtection="1">
      <alignment horizontal="center"/>
    </xf>
    <xf numFmtId="0" fontId="11" fillId="4" borderId="0" xfId="0" quotePrefix="1" applyFont="1" applyFill="1" applyBorder="1" applyAlignment="1" applyProtection="1">
      <alignment horizontal="right"/>
    </xf>
    <xf numFmtId="49" fontId="8" fillId="4" borderId="0" xfId="0" applyNumberFormat="1" applyFont="1" applyFill="1" applyBorder="1" applyAlignment="1" applyProtection="1">
      <alignment horizontal="left"/>
    </xf>
    <xf numFmtId="49" fontId="12" fillId="4" borderId="0" xfId="0" applyNumberFormat="1" applyFont="1" applyFill="1" applyBorder="1" applyAlignment="1" applyProtection="1">
      <alignment horizontal="center"/>
    </xf>
    <xf numFmtId="166" fontId="11" fillId="4" borderId="0" xfId="0" applyNumberFormat="1" applyFont="1" applyFill="1" applyBorder="1" applyProtection="1"/>
    <xf numFmtId="0" fontId="13" fillId="5" borderId="0" xfId="0" applyFont="1" applyFill="1" applyBorder="1" applyAlignment="1" applyProtection="1">
      <alignment horizontal="right"/>
    </xf>
    <xf numFmtId="0" fontId="13" fillId="5" borderId="5" xfId="0" applyFont="1" applyFill="1" applyBorder="1" applyProtection="1"/>
    <xf numFmtId="0" fontId="10" fillId="5" borderId="0" xfId="0" applyFont="1" applyFill="1" applyBorder="1" applyAlignment="1" applyProtection="1">
      <alignment horizontal="center"/>
    </xf>
    <xf numFmtId="0" fontId="8" fillId="5" borderId="0" xfId="0" applyFont="1" applyFill="1" applyBorder="1" applyAlignment="1" applyProtection="1">
      <alignment horizontal="left" indent="1"/>
    </xf>
    <xf numFmtId="0" fontId="8" fillId="5" borderId="0" xfId="0" applyFont="1" applyFill="1" applyBorder="1" applyAlignment="1" applyProtection="1">
      <alignment horizontal="center"/>
    </xf>
    <xf numFmtId="164" fontId="8" fillId="5" borderId="0" xfId="0" applyNumberFormat="1" applyFont="1" applyFill="1" applyBorder="1" applyAlignment="1" applyProtection="1">
      <alignment horizontal="left"/>
    </xf>
    <xf numFmtId="164" fontId="8" fillId="5" borderId="0" xfId="3" applyNumberFormat="1" applyFont="1" applyFill="1" applyBorder="1" applyAlignment="1" applyProtection="1">
      <alignment horizontal="left"/>
    </xf>
    <xf numFmtId="0" fontId="12" fillId="5" borderId="0" xfId="0" applyFont="1" applyFill="1" applyBorder="1" applyAlignment="1" applyProtection="1">
      <alignment horizontal="right"/>
    </xf>
    <xf numFmtId="0" fontId="11" fillId="5" borderId="0" xfId="0" applyFont="1" applyFill="1" applyBorder="1" applyProtection="1"/>
    <xf numFmtId="0" fontId="11" fillId="5" borderId="4" xfId="0" applyFont="1" applyFill="1" applyBorder="1" applyProtection="1"/>
    <xf numFmtId="0" fontId="11" fillId="5" borderId="5" xfId="0" applyFont="1" applyFill="1" applyBorder="1" applyProtection="1"/>
    <xf numFmtId="49" fontId="12" fillId="5" borderId="0" xfId="0" applyNumberFormat="1" applyFont="1" applyFill="1" applyBorder="1" applyAlignment="1" applyProtection="1">
      <alignment horizontal="center"/>
    </xf>
    <xf numFmtId="166" fontId="8" fillId="5" borderId="0" xfId="3" applyNumberFormat="1" applyFont="1" applyFill="1" applyBorder="1" applyAlignment="1" applyProtection="1">
      <alignment horizontal="left"/>
    </xf>
    <xf numFmtId="0" fontId="8" fillId="5" borderId="7" xfId="0" applyNumberFormat="1" applyFont="1" applyFill="1" applyBorder="1" applyProtection="1"/>
    <xf numFmtId="0" fontId="12" fillId="5" borderId="7" xfId="0" applyFont="1" applyFill="1" applyBorder="1" applyProtection="1"/>
    <xf numFmtId="49" fontId="12" fillId="5" borderId="7" xfId="0" applyNumberFormat="1" applyFont="1" applyFill="1" applyBorder="1" applyAlignment="1" applyProtection="1">
      <alignment horizontal="center"/>
    </xf>
    <xf numFmtId="166" fontId="8" fillId="5" borderId="7" xfId="3" applyNumberFormat="1" applyFont="1" applyFill="1" applyBorder="1" applyAlignment="1" applyProtection="1">
      <alignment horizontal="left"/>
    </xf>
    <xf numFmtId="0" fontId="24" fillId="5" borderId="7" xfId="0" applyFont="1" applyFill="1" applyBorder="1" applyAlignment="1" applyProtection="1">
      <alignment horizontal="right"/>
    </xf>
    <xf numFmtId="0" fontId="8" fillId="5" borderId="2" xfId="0" applyNumberFormat="1" applyFont="1" applyFill="1" applyBorder="1" applyProtection="1"/>
    <xf numFmtId="0" fontId="12" fillId="5" borderId="0" xfId="0" applyFont="1" applyFill="1" applyBorder="1" applyAlignment="1" applyProtection="1">
      <alignment horizontal="center"/>
    </xf>
    <xf numFmtId="166" fontId="8" fillId="5" borderId="0" xfId="0" applyNumberFormat="1" applyFont="1" applyFill="1" applyBorder="1" applyProtection="1"/>
    <xf numFmtId="166" fontId="8" fillId="5" borderId="0" xfId="3" applyNumberFormat="1" applyFont="1" applyFill="1" applyBorder="1" applyAlignment="1" applyProtection="1">
      <alignment horizontal="right"/>
    </xf>
    <xf numFmtId="0" fontId="11" fillId="5" borderId="7" xfId="0" applyFont="1" applyFill="1" applyBorder="1" applyAlignment="1" applyProtection="1">
      <alignment horizontal="right"/>
    </xf>
    <xf numFmtId="166" fontId="11" fillId="5" borderId="7" xfId="0" applyNumberFormat="1" applyFont="1" applyFill="1" applyBorder="1" applyProtection="1"/>
    <xf numFmtId="0" fontId="12" fillId="4" borderId="10" xfId="0" applyFont="1" applyFill="1" applyBorder="1" applyAlignment="1" applyProtection="1">
      <alignment horizontal="left"/>
    </xf>
    <xf numFmtId="0" fontId="8" fillId="4" borderId="10" xfId="0" applyFont="1" applyFill="1" applyBorder="1" applyAlignment="1" applyProtection="1">
      <alignment horizontal="center"/>
    </xf>
    <xf numFmtId="0" fontId="12" fillId="4" borderId="10" xfId="0" applyFont="1" applyFill="1" applyBorder="1" applyAlignment="1" applyProtection="1">
      <alignment horizontal="center"/>
    </xf>
    <xf numFmtId="164" fontId="8" fillId="4" borderId="10" xfId="0" applyNumberFormat="1" applyFont="1" applyFill="1" applyBorder="1" applyProtection="1"/>
    <xf numFmtId="0" fontId="8" fillId="4" borderId="11" xfId="0" applyFont="1" applyFill="1" applyBorder="1" applyProtection="1"/>
    <xf numFmtId="0" fontId="8" fillId="4" borderId="13" xfId="0" applyFont="1" applyFill="1" applyBorder="1" applyAlignment="1" applyProtection="1">
      <alignment horizontal="center"/>
    </xf>
    <xf numFmtId="164" fontId="8" fillId="4" borderId="13" xfId="0" applyNumberFormat="1" applyFont="1" applyFill="1" applyBorder="1" applyAlignment="1" applyProtection="1">
      <alignment horizontal="left"/>
    </xf>
    <xf numFmtId="0" fontId="11" fillId="4" borderId="13" xfId="0" applyFont="1" applyFill="1" applyBorder="1" applyAlignment="1" applyProtection="1">
      <alignment horizontal="left"/>
    </xf>
    <xf numFmtId="0" fontId="8" fillId="4" borderId="13" xfId="0" applyFont="1" applyFill="1" applyBorder="1" applyAlignment="1" applyProtection="1">
      <alignment horizontal="left"/>
      <protection locked="0"/>
    </xf>
    <xf numFmtId="0" fontId="11" fillId="4" borderId="13" xfId="0" applyFont="1" applyFill="1" applyBorder="1" applyProtection="1"/>
    <xf numFmtId="0" fontId="11" fillId="4" borderId="13" xfId="0" applyFont="1" applyFill="1" applyBorder="1" applyAlignment="1" applyProtection="1"/>
    <xf numFmtId="164" fontId="8" fillId="4" borderId="13" xfId="3" applyNumberFormat="1" applyFont="1" applyFill="1" applyBorder="1" applyAlignment="1" applyProtection="1">
      <alignment horizontal="left"/>
    </xf>
    <xf numFmtId="0" fontId="11" fillId="4" borderId="13" xfId="0" applyFont="1" applyFill="1" applyBorder="1" applyAlignment="1" applyProtection="1">
      <alignment horizontal="center"/>
    </xf>
    <xf numFmtId="164" fontId="12" fillId="4" borderId="13" xfId="0" applyNumberFormat="1" applyFont="1" applyFill="1" applyBorder="1" applyAlignment="1" applyProtection="1">
      <alignment horizontal="center"/>
    </xf>
    <xf numFmtId="164" fontId="8" fillId="4" borderId="13" xfId="0" applyNumberFormat="1" applyFont="1" applyFill="1" applyBorder="1" applyAlignment="1" applyProtection="1">
      <alignment horizontal="center"/>
    </xf>
    <xf numFmtId="164" fontId="11" fillId="4" borderId="13" xfId="0" applyNumberFormat="1" applyFont="1" applyFill="1" applyBorder="1" applyAlignment="1" applyProtection="1">
      <alignment horizontal="left"/>
    </xf>
    <xf numFmtId="0" fontId="12" fillId="4" borderId="13" xfId="0" applyFont="1" applyFill="1" applyBorder="1" applyAlignment="1" applyProtection="1">
      <alignment horizontal="right"/>
    </xf>
    <xf numFmtId="166" fontId="12" fillId="4" borderId="13" xfId="0" applyNumberFormat="1" applyFont="1" applyFill="1" applyBorder="1" applyAlignment="1" applyProtection="1">
      <alignment horizontal="right"/>
    </xf>
    <xf numFmtId="0" fontId="12" fillId="4" borderId="13" xfId="0" applyFont="1" applyFill="1" applyBorder="1" applyAlignment="1" applyProtection="1">
      <alignment horizontal="center"/>
    </xf>
    <xf numFmtId="166" fontId="8" fillId="4" borderId="13" xfId="3" applyNumberFormat="1" applyFont="1" applyFill="1" applyBorder="1" applyAlignment="1" applyProtection="1">
      <alignment horizontal="center"/>
    </xf>
    <xf numFmtId="0" fontId="12" fillId="4" borderId="13" xfId="0" applyNumberFormat="1" applyFont="1" applyFill="1" applyBorder="1" applyProtection="1"/>
    <xf numFmtId="49" fontId="12" fillId="4" borderId="13" xfId="0" applyNumberFormat="1" applyFont="1" applyFill="1" applyBorder="1" applyAlignment="1" applyProtection="1">
      <alignment horizontal="center"/>
    </xf>
    <xf numFmtId="0" fontId="11" fillId="4" borderId="12" xfId="0" applyFont="1" applyFill="1" applyBorder="1" applyProtection="1"/>
    <xf numFmtId="49" fontId="11" fillId="4" borderId="13" xfId="0" applyNumberFormat="1" applyFont="1" applyFill="1" applyBorder="1" applyAlignment="1" applyProtection="1">
      <alignment horizontal="center"/>
    </xf>
    <xf numFmtId="0" fontId="11" fillId="4" borderId="14" xfId="0" applyFont="1" applyFill="1" applyBorder="1" applyProtection="1"/>
    <xf numFmtId="166" fontId="8" fillId="4" borderId="13" xfId="3" applyNumberFormat="1" applyFont="1" applyFill="1" applyBorder="1" applyAlignment="1" applyProtection="1">
      <alignment horizontal="left"/>
    </xf>
    <xf numFmtId="166" fontId="8" fillId="4" borderId="13" xfId="3" applyNumberFormat="1" applyFont="1" applyFill="1" applyBorder="1" applyProtection="1"/>
    <xf numFmtId="49" fontId="8" fillId="4" borderId="13" xfId="0" applyNumberFormat="1" applyFont="1" applyFill="1" applyBorder="1" applyAlignment="1" applyProtection="1">
      <alignment horizontal="center"/>
    </xf>
    <xf numFmtId="0" fontId="8" fillId="4" borderId="13" xfId="0" quotePrefix="1" applyFont="1" applyFill="1" applyBorder="1" applyAlignment="1" applyProtection="1">
      <alignment horizontal="left"/>
    </xf>
    <xf numFmtId="1" fontId="8" fillId="4" borderId="13" xfId="0" applyNumberFormat="1" applyFont="1" applyFill="1" applyBorder="1" applyProtection="1"/>
    <xf numFmtId="1" fontId="8" fillId="4" borderId="13" xfId="0" applyNumberFormat="1" applyFont="1" applyFill="1" applyBorder="1" applyAlignment="1" applyProtection="1">
      <alignment horizontal="left"/>
    </xf>
    <xf numFmtId="1" fontId="11" fillId="4" borderId="13" xfId="0" applyNumberFormat="1" applyFont="1" applyFill="1" applyBorder="1" applyProtection="1"/>
    <xf numFmtId="166" fontId="12" fillId="4" borderId="13" xfId="0" applyNumberFormat="1" applyFont="1" applyFill="1" applyBorder="1" applyProtection="1"/>
    <xf numFmtId="166" fontId="8" fillId="4" borderId="13" xfId="0" applyNumberFormat="1" applyFont="1" applyFill="1" applyBorder="1" applyProtection="1"/>
    <xf numFmtId="0" fontId="10" fillId="4" borderId="13" xfId="0" applyFont="1" applyFill="1" applyBorder="1" applyAlignment="1" applyProtection="1">
      <alignment horizontal="center"/>
    </xf>
    <xf numFmtId="164" fontId="10" fillId="4" borderId="13" xfId="0" applyNumberFormat="1" applyFont="1" applyFill="1" applyBorder="1" applyAlignment="1" applyProtection="1">
      <alignment horizontal="center"/>
    </xf>
    <xf numFmtId="0" fontId="10" fillId="4" borderId="16" xfId="0" applyFont="1" applyFill="1" applyBorder="1" applyProtection="1"/>
    <xf numFmtId="0" fontId="10" fillId="4" borderId="16" xfId="0" applyFont="1" applyFill="1" applyBorder="1" applyAlignment="1" applyProtection="1">
      <alignment horizontal="center"/>
    </xf>
    <xf numFmtId="164" fontId="10" fillId="4" borderId="16" xfId="0" applyNumberFormat="1" applyFont="1" applyFill="1" applyBorder="1" applyAlignment="1" applyProtection="1">
      <alignment horizontal="center"/>
    </xf>
    <xf numFmtId="0" fontId="8" fillId="4" borderId="16" xfId="0" applyNumberFormat="1" applyFont="1" applyFill="1" applyBorder="1" applyProtection="1"/>
    <xf numFmtId="0" fontId="12" fillId="4" borderId="16" xfId="0" applyFont="1" applyFill="1" applyBorder="1" applyProtection="1"/>
    <xf numFmtId="49" fontId="12" fillId="4" borderId="16" xfId="0" applyNumberFormat="1" applyFont="1" applyFill="1" applyBorder="1" applyAlignment="1" applyProtection="1">
      <alignment horizontal="center"/>
    </xf>
    <xf numFmtId="166" fontId="8" fillId="4" borderId="16" xfId="3" applyNumberFormat="1" applyFont="1" applyFill="1" applyBorder="1" applyAlignment="1" applyProtection="1">
      <alignment horizontal="left"/>
    </xf>
    <xf numFmtId="166" fontId="8" fillId="4" borderId="10" xfId="3" applyNumberFormat="1" applyFont="1" applyFill="1" applyBorder="1" applyProtection="1"/>
    <xf numFmtId="166" fontId="8" fillId="4" borderId="10" xfId="3" applyNumberFormat="1" applyFont="1" applyFill="1" applyBorder="1" applyAlignment="1" applyProtection="1">
      <alignment horizontal="left"/>
    </xf>
    <xf numFmtId="0" fontId="8" fillId="4" borderId="16" xfId="0" applyFont="1" applyFill="1" applyBorder="1" applyAlignment="1" applyProtection="1">
      <alignment horizontal="left" indent="1"/>
    </xf>
    <xf numFmtId="0" fontId="8" fillId="4" borderId="16" xfId="0" applyFont="1" applyFill="1" applyBorder="1" applyAlignment="1" applyProtection="1">
      <alignment horizontal="center"/>
    </xf>
    <xf numFmtId="164" fontId="8" fillId="4" borderId="16" xfId="0" applyNumberFormat="1" applyFont="1" applyFill="1" applyBorder="1" applyAlignment="1" applyProtection="1">
      <alignment horizontal="left"/>
    </xf>
    <xf numFmtId="0" fontId="8" fillId="4" borderId="10" xfId="0" applyFont="1" applyFill="1" applyBorder="1" applyAlignment="1" applyProtection="1">
      <alignment horizontal="left" indent="1"/>
    </xf>
    <xf numFmtId="164" fontId="8" fillId="4" borderId="10" xfId="0" applyNumberFormat="1" applyFont="1" applyFill="1" applyBorder="1" applyAlignment="1" applyProtection="1">
      <alignment horizontal="left"/>
    </xf>
    <xf numFmtId="0" fontId="8" fillId="5" borderId="13" xfId="0" applyFont="1" applyFill="1" applyBorder="1" applyAlignment="1" applyProtection="1">
      <alignment horizontal="left"/>
      <protection locked="0"/>
    </xf>
    <xf numFmtId="164" fontId="8" fillId="5" borderId="13" xfId="3" applyNumberFormat="1" applyFont="1" applyFill="1" applyBorder="1" applyAlignment="1" applyProtection="1">
      <alignment horizontal="left"/>
      <protection locked="0"/>
    </xf>
    <xf numFmtId="164" fontId="8" fillId="5" borderId="13" xfId="0" applyNumberFormat="1" applyFont="1" applyFill="1" applyBorder="1" applyAlignment="1" applyProtection="1">
      <alignment horizontal="center"/>
      <protection locked="0"/>
    </xf>
    <xf numFmtId="0" fontId="8" fillId="5" borderId="13" xfId="0" applyFont="1" applyFill="1" applyBorder="1" applyProtection="1">
      <protection locked="0"/>
    </xf>
    <xf numFmtId="49" fontId="8" fillId="5" borderId="13" xfId="0" applyNumberFormat="1" applyFont="1" applyFill="1" applyBorder="1" applyAlignment="1" applyProtection="1">
      <alignment horizontal="center"/>
      <protection locked="0"/>
    </xf>
    <xf numFmtId="1" fontId="8" fillId="5" borderId="13" xfId="0" applyNumberFormat="1" applyFont="1" applyFill="1" applyBorder="1" applyProtection="1">
      <protection locked="0"/>
    </xf>
    <xf numFmtId="1" fontId="8" fillId="5" borderId="13" xfId="0" applyNumberFormat="1" applyFont="1" applyFill="1" applyBorder="1" applyAlignment="1" applyProtection="1">
      <alignment horizontal="left"/>
      <protection locked="0"/>
    </xf>
    <xf numFmtId="164" fontId="8" fillId="5" borderId="13" xfId="0" applyNumberFormat="1" applyFont="1" applyFill="1" applyBorder="1" applyProtection="1">
      <protection locked="0"/>
    </xf>
    <xf numFmtId="0" fontId="8" fillId="5" borderId="2" xfId="0" applyFont="1" applyFill="1" applyBorder="1" applyAlignment="1" applyProtection="1">
      <alignment horizontal="left"/>
    </xf>
    <xf numFmtId="0" fontId="8" fillId="5" borderId="2" xfId="0" applyFont="1" applyFill="1" applyBorder="1" applyAlignment="1" applyProtection="1">
      <alignment horizontal="center"/>
    </xf>
    <xf numFmtId="0" fontId="8" fillId="5" borderId="2" xfId="0" applyNumberFormat="1" applyFont="1" applyFill="1" applyBorder="1" applyAlignment="1" applyProtection="1">
      <alignment horizontal="center"/>
    </xf>
    <xf numFmtId="170" fontId="8" fillId="5" borderId="2" xfId="0" applyNumberFormat="1" applyFont="1" applyFill="1" applyBorder="1" applyAlignment="1" applyProtection="1">
      <alignment horizontal="center"/>
    </xf>
    <xf numFmtId="166" fontId="8" fillId="5" borderId="2" xfId="0" applyNumberFormat="1" applyFont="1" applyFill="1" applyBorder="1" applyProtection="1"/>
    <xf numFmtId="164" fontId="8" fillId="5" borderId="2" xfId="0" applyNumberFormat="1" applyFont="1" applyFill="1" applyBorder="1" applyProtection="1"/>
    <xf numFmtId="0" fontId="8" fillId="5" borderId="0" xfId="0" applyNumberFormat="1" applyFont="1" applyFill="1" applyBorder="1" applyAlignment="1" applyProtection="1">
      <alignment horizontal="center"/>
    </xf>
    <xf numFmtId="170" fontId="8" fillId="5" borderId="0" xfId="0" applyNumberFormat="1" applyFont="1" applyFill="1" applyBorder="1" applyAlignment="1" applyProtection="1">
      <alignment horizontal="center"/>
    </xf>
    <xf numFmtId="164" fontId="8" fillId="5" borderId="0" xfId="0" applyNumberFormat="1" applyFont="1" applyFill="1" applyBorder="1" applyProtection="1"/>
    <xf numFmtId="0" fontId="15" fillId="5" borderId="0" xfId="0" applyFont="1" applyFill="1" applyBorder="1" applyProtection="1"/>
    <xf numFmtId="0" fontId="15" fillId="5" borderId="0" xfId="0" applyFont="1" applyFill="1" applyBorder="1" applyAlignment="1" applyProtection="1">
      <alignment horizontal="center"/>
    </xf>
    <xf numFmtId="0" fontId="15" fillId="5" borderId="0" xfId="0" applyNumberFormat="1" applyFont="1" applyFill="1" applyBorder="1" applyAlignment="1" applyProtection="1">
      <alignment horizontal="center"/>
    </xf>
    <xf numFmtId="170" fontId="15" fillId="5" borderId="0" xfId="0" applyNumberFormat="1" applyFont="1" applyFill="1" applyBorder="1" applyAlignment="1" applyProtection="1">
      <alignment horizontal="center"/>
    </xf>
    <xf numFmtId="166" fontId="15" fillId="5" borderId="0" xfId="0" applyNumberFormat="1" applyFont="1" applyFill="1" applyBorder="1" applyProtection="1"/>
    <xf numFmtId="0" fontId="15" fillId="5" borderId="5" xfId="0" applyFont="1" applyFill="1" applyBorder="1" applyProtection="1"/>
    <xf numFmtId="0" fontId="10" fillId="5" borderId="0" xfId="0" applyFont="1" applyFill="1" applyBorder="1" applyAlignment="1" applyProtection="1">
      <alignment horizontal="left"/>
    </xf>
    <xf numFmtId="0" fontId="11" fillId="5" borderId="0" xfId="0" applyNumberFormat="1" applyFont="1" applyFill="1" applyBorder="1" applyAlignment="1" applyProtection="1">
      <alignment horizontal="left"/>
    </xf>
    <xf numFmtId="171" fontId="11" fillId="5" borderId="0" xfId="0" applyNumberFormat="1" applyFont="1" applyFill="1" applyBorder="1" applyAlignment="1" applyProtection="1">
      <alignment horizontal="left"/>
    </xf>
    <xf numFmtId="0" fontId="11" fillId="5" borderId="0" xfId="0" applyFont="1" applyFill="1" applyBorder="1" applyAlignment="1" applyProtection="1">
      <alignment horizontal="left" indent="1"/>
    </xf>
    <xf numFmtId="0" fontId="13" fillId="5" borderId="4" xfId="0" applyFont="1" applyFill="1" applyBorder="1" applyAlignment="1" applyProtection="1">
      <alignment horizontal="center"/>
    </xf>
    <xf numFmtId="170" fontId="8" fillId="5" borderId="0" xfId="3" applyNumberFormat="1" applyFont="1" applyFill="1" applyBorder="1" applyAlignment="1" applyProtection="1">
      <alignment horizontal="center"/>
    </xf>
    <xf numFmtId="166" fontId="8" fillId="5" borderId="0" xfId="3" applyNumberFormat="1" applyFont="1" applyFill="1" applyBorder="1" applyProtection="1"/>
    <xf numFmtId="164" fontId="8" fillId="5" borderId="0" xfId="0" applyNumberFormat="1" applyFont="1" applyFill="1" applyBorder="1" applyAlignment="1" applyProtection="1">
      <alignment horizontal="center"/>
    </xf>
    <xf numFmtId="0" fontId="8" fillId="5" borderId="7" xfId="0" applyFont="1" applyFill="1" applyBorder="1" applyAlignment="1" applyProtection="1">
      <alignment horizontal="left"/>
    </xf>
    <xf numFmtId="0" fontId="8" fillId="5" borderId="7" xfId="0" applyFont="1" applyFill="1" applyBorder="1" applyAlignment="1" applyProtection="1">
      <alignment horizontal="center"/>
    </xf>
    <xf numFmtId="0" fontId="8" fillId="5" borderId="7" xfId="0" applyNumberFormat="1" applyFont="1" applyFill="1" applyBorder="1" applyAlignment="1" applyProtection="1">
      <alignment horizontal="center"/>
    </xf>
    <xf numFmtId="170" fontId="8" fillId="5" borderId="7" xfId="3" applyNumberFormat="1" applyFont="1" applyFill="1" applyBorder="1" applyAlignment="1" applyProtection="1">
      <alignment horizontal="center"/>
    </xf>
    <xf numFmtId="170" fontId="8" fillId="5" borderId="7" xfId="0" applyNumberFormat="1" applyFont="1" applyFill="1" applyBorder="1" applyAlignment="1" applyProtection="1">
      <alignment horizontal="center"/>
    </xf>
    <xf numFmtId="166" fontId="8" fillId="5" borderId="7" xfId="3" applyNumberFormat="1" applyFont="1" applyFill="1" applyBorder="1" applyProtection="1"/>
    <xf numFmtId="0" fontId="8" fillId="4" borderId="10" xfId="0" applyFont="1" applyFill="1" applyBorder="1" applyAlignment="1" applyProtection="1"/>
    <xf numFmtId="0" fontId="8" fillId="4" borderId="10" xfId="0" applyFont="1" applyFill="1" applyBorder="1" applyAlignment="1" applyProtection="1">
      <alignment horizontal="left"/>
    </xf>
    <xf numFmtId="0" fontId="12" fillId="4" borderId="13" xfId="0" applyNumberFormat="1" applyFont="1" applyFill="1" applyBorder="1" applyAlignment="1" applyProtection="1">
      <alignment horizontal="center"/>
    </xf>
    <xf numFmtId="170" fontId="12" fillId="4" borderId="13" xfId="0" applyNumberFormat="1" applyFont="1" applyFill="1" applyBorder="1" applyAlignment="1" applyProtection="1">
      <alignment horizontal="center"/>
    </xf>
    <xf numFmtId="1" fontId="12" fillId="4" borderId="13" xfId="0" applyNumberFormat="1" applyFont="1" applyFill="1" applyBorder="1" applyAlignment="1" applyProtection="1">
      <alignment horizontal="center"/>
    </xf>
    <xf numFmtId="166" fontId="12" fillId="4" borderId="13" xfId="0" applyNumberFormat="1" applyFont="1" applyFill="1" applyBorder="1" applyAlignment="1" applyProtection="1">
      <alignment horizontal="center"/>
    </xf>
    <xf numFmtId="166" fontId="8" fillId="4" borderId="13" xfId="0" applyNumberFormat="1" applyFont="1" applyFill="1" applyBorder="1" applyAlignment="1" applyProtection="1">
      <alignment horizontal="center"/>
    </xf>
    <xf numFmtId="166" fontId="12" fillId="4" borderId="14" xfId="0" applyNumberFormat="1" applyFont="1" applyFill="1" applyBorder="1" applyAlignment="1" applyProtection="1">
      <alignment horizontal="center"/>
    </xf>
    <xf numFmtId="0" fontId="11" fillId="4" borderId="13" xfId="0" applyNumberFormat="1" applyFont="1" applyFill="1" applyBorder="1" applyAlignment="1" applyProtection="1">
      <alignment horizontal="center"/>
    </xf>
    <xf numFmtId="0" fontId="8" fillId="4" borderId="14" xfId="0" applyNumberFormat="1" applyFont="1" applyFill="1" applyBorder="1" applyAlignment="1" applyProtection="1">
      <alignment horizontal="center"/>
    </xf>
    <xf numFmtId="0" fontId="8" fillId="4" borderId="13" xfId="0" applyNumberFormat="1" applyFont="1" applyFill="1" applyBorder="1" applyAlignment="1" applyProtection="1">
      <alignment horizontal="center"/>
    </xf>
    <xf numFmtId="0" fontId="8" fillId="4" borderId="16" xfId="0" applyFont="1" applyFill="1" applyBorder="1" applyAlignment="1" applyProtection="1">
      <alignment horizontal="left"/>
    </xf>
    <xf numFmtId="0" fontId="8" fillId="4" borderId="16" xfId="0" applyNumberFormat="1" applyFont="1" applyFill="1" applyBorder="1" applyAlignment="1" applyProtection="1">
      <alignment horizontal="center"/>
    </xf>
    <xf numFmtId="170" fontId="8" fillId="4" borderId="16" xfId="3" applyNumberFormat="1" applyFont="1" applyFill="1" applyBorder="1" applyAlignment="1" applyProtection="1">
      <alignment horizontal="center"/>
    </xf>
    <xf numFmtId="170" fontId="8" fillId="4" borderId="16" xfId="0" applyNumberFormat="1" applyFont="1" applyFill="1" applyBorder="1" applyAlignment="1" applyProtection="1">
      <alignment horizontal="center"/>
    </xf>
    <xf numFmtId="166" fontId="8" fillId="4" borderId="16" xfId="3" applyNumberFormat="1" applyFont="1" applyFill="1" applyBorder="1" applyProtection="1"/>
    <xf numFmtId="0" fontId="8" fillId="5" borderId="13" xfId="0" applyFont="1" applyFill="1" applyBorder="1" applyAlignment="1" applyProtection="1">
      <alignment horizontal="center"/>
      <protection locked="0"/>
    </xf>
    <xf numFmtId="0" fontId="8" fillId="5" borderId="13" xfId="0" applyNumberFormat="1" applyFont="1" applyFill="1" applyBorder="1" applyAlignment="1" applyProtection="1">
      <alignment horizontal="center"/>
      <protection locked="0"/>
    </xf>
    <xf numFmtId="170" fontId="8" fillId="5" borderId="13" xfId="3" applyNumberFormat="1" applyFont="1" applyFill="1" applyBorder="1" applyAlignment="1" applyProtection="1">
      <alignment horizontal="center"/>
      <protection locked="0"/>
    </xf>
    <xf numFmtId="166" fontId="11" fillId="4" borderId="16" xfId="0" applyNumberFormat="1" applyFont="1" applyFill="1" applyBorder="1" applyProtection="1"/>
    <xf numFmtId="0" fontId="8" fillId="4" borderId="17" xfId="0" applyNumberFormat="1" applyFont="1" applyFill="1" applyBorder="1" applyAlignment="1" applyProtection="1">
      <alignment horizontal="center"/>
    </xf>
    <xf numFmtId="0" fontId="14" fillId="5" borderId="0" xfId="0" applyFont="1" applyFill="1" applyBorder="1" applyProtection="1"/>
    <xf numFmtId="0" fontId="14" fillId="5" borderId="5" xfId="0" applyFont="1" applyFill="1" applyBorder="1" applyProtection="1"/>
    <xf numFmtId="0" fontId="20" fillId="5" borderId="4" xfId="0" applyFont="1" applyFill="1" applyBorder="1" applyProtection="1"/>
    <xf numFmtId="0" fontId="16" fillId="5" borderId="0" xfId="0" applyFont="1" applyFill="1" applyBorder="1" applyAlignment="1" applyProtection="1">
      <alignment horizontal="left"/>
    </xf>
    <xf numFmtId="0" fontId="16" fillId="5" borderId="0" xfId="0" applyFont="1" applyFill="1" applyBorder="1" applyProtection="1"/>
    <xf numFmtId="0" fontId="16" fillId="5" borderId="5" xfId="0" applyFont="1" applyFill="1" applyBorder="1" applyProtection="1"/>
    <xf numFmtId="0" fontId="11" fillId="5" borderId="0" xfId="0" applyFont="1" applyFill="1" applyBorder="1" applyAlignment="1" applyProtection="1">
      <alignment horizontal="left"/>
    </xf>
    <xf numFmtId="0" fontId="12" fillId="5" borderId="4" xfId="0" applyFont="1" applyFill="1" applyBorder="1" applyAlignment="1" applyProtection="1">
      <alignment horizontal="right"/>
    </xf>
    <xf numFmtId="0" fontId="17" fillId="5" borderId="4" xfId="0" applyFont="1" applyFill="1" applyBorder="1" applyProtection="1"/>
    <xf numFmtId="0" fontId="17" fillId="5" borderId="0" xfId="0" applyFont="1" applyFill="1" applyBorder="1" applyProtection="1"/>
    <xf numFmtId="0" fontId="8" fillId="5" borderId="0" xfId="0" applyFont="1" applyFill="1" applyBorder="1" applyAlignment="1" applyProtection="1">
      <alignment horizontal="right"/>
    </xf>
    <xf numFmtId="0" fontId="19" fillId="5" borderId="4" xfId="0" applyFont="1" applyFill="1" applyBorder="1" applyAlignment="1" applyProtection="1">
      <alignment horizontal="right"/>
    </xf>
    <xf numFmtId="0" fontId="6" fillId="5" borderId="0" xfId="0" applyFont="1" applyFill="1" applyBorder="1" applyAlignment="1" applyProtection="1">
      <alignment horizontal="right"/>
    </xf>
    <xf numFmtId="0" fontId="6" fillId="5" borderId="4" xfId="0" applyFont="1" applyFill="1" applyBorder="1" applyAlignment="1" applyProtection="1">
      <alignment horizontal="right"/>
    </xf>
    <xf numFmtId="0" fontId="5" fillId="5" borderId="0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left"/>
    </xf>
    <xf numFmtId="164" fontId="8" fillId="5" borderId="12" xfId="0" applyNumberFormat="1" applyFont="1" applyFill="1" applyBorder="1" applyProtection="1">
      <protection locked="0"/>
    </xf>
    <xf numFmtId="0" fontId="7" fillId="4" borderId="0" xfId="0" applyFont="1" applyFill="1" applyBorder="1" applyAlignment="1" applyProtection="1">
      <alignment horizontal="right"/>
    </xf>
    <xf numFmtId="0" fontId="7" fillId="4" borderId="0" xfId="0" applyFont="1" applyFill="1" applyBorder="1" applyAlignment="1" applyProtection="1">
      <alignment horizontal="left" indent="2"/>
    </xf>
    <xf numFmtId="0" fontId="7" fillId="4" borderId="0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center"/>
    </xf>
    <xf numFmtId="0" fontId="8" fillId="5" borderId="2" xfId="0" applyFont="1" applyFill="1" applyBorder="1" applyAlignment="1" applyProtection="1"/>
    <xf numFmtId="164" fontId="8" fillId="5" borderId="2" xfId="0" applyNumberFormat="1" applyFont="1" applyFill="1" applyBorder="1" applyAlignment="1" applyProtection="1">
      <alignment horizontal="center"/>
    </xf>
    <xf numFmtId="0" fontId="8" fillId="5" borderId="0" xfId="0" applyFont="1" applyFill="1" applyBorder="1" applyAlignment="1" applyProtection="1"/>
    <xf numFmtId="164" fontId="14" fillId="5" borderId="0" xfId="0" applyNumberFormat="1" applyFont="1" applyFill="1" applyBorder="1" applyProtection="1"/>
    <xf numFmtId="0" fontId="7" fillId="5" borderId="0" xfId="0" applyFont="1" applyFill="1" applyBorder="1" applyProtection="1"/>
    <xf numFmtId="0" fontId="6" fillId="5" borderId="5" xfId="0" applyFont="1" applyFill="1" applyBorder="1" applyProtection="1"/>
    <xf numFmtId="0" fontId="10" fillId="5" borderId="6" xfId="0" applyFont="1" applyFill="1" applyBorder="1" applyProtection="1"/>
    <xf numFmtId="164" fontId="8" fillId="5" borderId="7" xfId="0" applyNumberFormat="1" applyFont="1" applyFill="1" applyBorder="1" applyProtection="1"/>
    <xf numFmtId="0" fontId="13" fillId="5" borderId="0" xfId="0" applyFont="1" applyFill="1" applyBorder="1" applyAlignment="1" applyProtection="1">
      <alignment horizontal="center"/>
    </xf>
    <xf numFmtId="0" fontId="12" fillId="5" borderId="4" xfId="0" applyFont="1" applyFill="1" applyBorder="1" applyProtection="1"/>
    <xf numFmtId="0" fontId="19" fillId="5" borderId="0" xfId="0" applyFont="1" applyFill="1" applyBorder="1" applyProtection="1"/>
    <xf numFmtId="0" fontId="12" fillId="5" borderId="5" xfId="0" applyFont="1" applyFill="1" applyBorder="1" applyProtection="1"/>
    <xf numFmtId="164" fontId="11" fillId="5" borderId="0" xfId="0" applyNumberFormat="1" applyFont="1" applyFill="1" applyBorder="1" applyAlignment="1" applyProtection="1">
      <alignment horizontal="center"/>
    </xf>
    <xf numFmtId="0" fontId="11" fillId="5" borderId="7" xfId="0" applyFont="1" applyFill="1" applyBorder="1" applyProtection="1"/>
    <xf numFmtId="169" fontId="11" fillId="5" borderId="7" xfId="0" applyNumberFormat="1" applyFont="1" applyFill="1" applyBorder="1" applyAlignment="1" applyProtection="1">
      <alignment horizontal="center"/>
    </xf>
    <xf numFmtId="0" fontId="21" fillId="5" borderId="4" xfId="0" applyFont="1" applyFill="1" applyBorder="1" applyProtection="1"/>
    <xf numFmtId="0" fontId="21" fillId="5" borderId="0" xfId="0" applyFont="1" applyFill="1" applyBorder="1" applyProtection="1"/>
    <xf numFmtId="165" fontId="22" fillId="5" borderId="0" xfId="3" applyNumberFormat="1" applyFont="1" applyFill="1" applyBorder="1" applyProtection="1"/>
    <xf numFmtId="165" fontId="22" fillId="5" borderId="5" xfId="3" applyNumberFormat="1" applyFont="1" applyFill="1" applyBorder="1" applyProtection="1"/>
    <xf numFmtId="0" fontId="13" fillId="5" borderId="4" xfId="0" applyFont="1" applyFill="1" applyBorder="1" applyAlignment="1" applyProtection="1">
      <alignment horizontal="right"/>
    </xf>
    <xf numFmtId="0" fontId="17" fillId="5" borderId="0" xfId="0" applyFont="1" applyFill="1" applyBorder="1" applyAlignment="1" applyProtection="1">
      <alignment horizontal="right"/>
    </xf>
    <xf numFmtId="0" fontId="9" fillId="5" borderId="4" xfId="0" applyFont="1" applyFill="1" applyBorder="1" applyProtection="1"/>
    <xf numFmtId="0" fontId="9" fillId="5" borderId="0" xfId="0" applyFont="1" applyFill="1" applyBorder="1" applyProtection="1"/>
    <xf numFmtId="0" fontId="19" fillId="5" borderId="5" xfId="0" applyFont="1" applyFill="1" applyBorder="1" applyProtection="1"/>
    <xf numFmtId="0" fontId="17" fillId="5" borderId="0" xfId="0" applyFont="1" applyFill="1" applyBorder="1" applyAlignment="1" applyProtection="1">
      <alignment horizontal="left"/>
    </xf>
    <xf numFmtId="0" fontId="8" fillId="5" borderId="4" xfId="0" applyFont="1" applyFill="1" applyBorder="1" applyAlignment="1" applyProtection="1">
      <alignment horizontal="right"/>
    </xf>
    <xf numFmtId="0" fontId="8" fillId="4" borderId="9" xfId="0" applyFont="1" applyFill="1" applyBorder="1" applyAlignment="1" applyProtection="1">
      <alignment horizontal="right"/>
    </xf>
    <xf numFmtId="0" fontId="7" fillId="4" borderId="10" xfId="0" applyFont="1" applyFill="1" applyBorder="1" applyAlignment="1" applyProtection="1">
      <alignment horizontal="left"/>
    </xf>
    <xf numFmtId="0" fontId="8" fillId="4" borderId="12" xfId="0" applyFont="1" applyFill="1" applyBorder="1" applyAlignment="1" applyProtection="1">
      <alignment horizontal="right"/>
    </xf>
    <xf numFmtId="0" fontId="7" fillId="4" borderId="13" xfId="0" applyFont="1" applyFill="1" applyBorder="1" applyAlignment="1" applyProtection="1">
      <alignment horizontal="left"/>
    </xf>
    <xf numFmtId="0" fontId="8" fillId="4" borderId="15" xfId="0" applyFont="1" applyFill="1" applyBorder="1" applyAlignment="1" applyProtection="1">
      <alignment horizontal="right"/>
    </xf>
    <xf numFmtId="0" fontId="8" fillId="4" borderId="10" xfId="0" applyNumberFormat="1" applyFont="1" applyFill="1" applyBorder="1" applyProtection="1"/>
    <xf numFmtId="0" fontId="6" fillId="4" borderId="12" xfId="0" applyFont="1" applyFill="1" applyBorder="1" applyAlignment="1" applyProtection="1">
      <alignment horizontal="right"/>
    </xf>
    <xf numFmtId="0" fontId="5" fillId="4" borderId="13" xfId="0" applyFont="1" applyFill="1" applyBorder="1" applyAlignment="1" applyProtection="1">
      <alignment horizontal="left"/>
    </xf>
    <xf numFmtId="0" fontId="6" fillId="4" borderId="13" xfId="0" applyFont="1" applyFill="1" applyBorder="1" applyProtection="1"/>
    <xf numFmtId="0" fontId="6" fillId="4" borderId="14" xfId="0" applyFont="1" applyFill="1" applyBorder="1" applyProtection="1"/>
    <xf numFmtId="0" fontId="7" fillId="5" borderId="4" xfId="0" applyFont="1" applyFill="1" applyBorder="1" applyProtection="1"/>
    <xf numFmtId="0" fontId="7" fillId="4" borderId="12" xfId="0" applyFont="1" applyFill="1" applyBorder="1" applyProtection="1"/>
    <xf numFmtId="0" fontId="7" fillId="4" borderId="13" xfId="0" applyFont="1" applyFill="1" applyBorder="1" applyProtection="1"/>
    <xf numFmtId="0" fontId="7" fillId="4" borderId="14" xfId="0" applyFont="1" applyFill="1" applyBorder="1" applyProtection="1"/>
    <xf numFmtId="0" fontId="7" fillId="5" borderId="5" xfId="0" applyFont="1" applyFill="1" applyBorder="1" applyProtection="1"/>
    <xf numFmtId="0" fontId="7" fillId="5" borderId="4" xfId="0" applyFont="1" applyFill="1" applyBorder="1" applyAlignment="1" applyProtection="1">
      <alignment horizontal="right"/>
    </xf>
    <xf numFmtId="0" fontId="7" fillId="4" borderId="12" xfId="0" applyFont="1" applyFill="1" applyBorder="1" applyAlignment="1" applyProtection="1">
      <alignment horizontal="right"/>
    </xf>
    <xf numFmtId="0" fontId="25" fillId="5" borderId="0" xfId="0" applyFont="1" applyFill="1" applyBorder="1" applyProtection="1"/>
    <xf numFmtId="0" fontId="26" fillId="5" borderId="0" xfId="0" applyFont="1" applyFill="1" applyBorder="1" applyProtection="1"/>
    <xf numFmtId="0" fontId="25" fillId="5" borderId="0" xfId="0" applyFont="1" applyFill="1" applyBorder="1" applyAlignment="1" applyProtection="1">
      <alignment horizontal="left"/>
    </xf>
    <xf numFmtId="0" fontId="25" fillId="5" borderId="0" xfId="0" applyFont="1" applyFill="1" applyBorder="1" applyAlignment="1" applyProtection="1">
      <alignment horizontal="center"/>
    </xf>
    <xf numFmtId="0" fontId="27" fillId="5" borderId="0" xfId="0" applyFont="1" applyFill="1" applyBorder="1" applyProtection="1"/>
    <xf numFmtId="0" fontId="30" fillId="5" borderId="0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left"/>
    </xf>
    <xf numFmtId="0" fontId="6" fillId="5" borderId="0" xfId="0" applyNumberFormat="1" applyFont="1" applyFill="1" applyBorder="1" applyAlignment="1" applyProtection="1">
      <alignment horizontal="center"/>
    </xf>
    <xf numFmtId="0" fontId="6" fillId="4" borderId="9" xfId="0" applyFont="1" applyFill="1" applyBorder="1" applyAlignment="1" applyProtection="1">
      <alignment horizontal="center"/>
    </xf>
    <xf numFmtId="0" fontId="6" fillId="4" borderId="10" xfId="0" applyFont="1" applyFill="1" applyBorder="1" applyAlignment="1" applyProtection="1">
      <alignment horizontal="left"/>
    </xf>
    <xf numFmtId="0" fontId="6" fillId="4" borderId="10" xfId="0" applyFont="1" applyFill="1" applyBorder="1" applyAlignment="1" applyProtection="1">
      <alignment horizontal="center"/>
    </xf>
    <xf numFmtId="0" fontId="6" fillId="4" borderId="10" xfId="0" applyNumberFormat="1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</xf>
    <xf numFmtId="0" fontId="33" fillId="4" borderId="12" xfId="0" applyFont="1" applyFill="1" applyBorder="1" applyProtection="1"/>
    <xf numFmtId="0" fontId="33" fillId="4" borderId="13" xfId="0" applyFont="1" applyFill="1" applyBorder="1" applyAlignment="1" applyProtection="1">
      <alignment horizontal="left"/>
    </xf>
    <xf numFmtId="0" fontId="33" fillId="4" borderId="13" xfId="0" applyFont="1" applyFill="1" applyBorder="1" applyAlignment="1" applyProtection="1">
      <alignment horizontal="center"/>
    </xf>
    <xf numFmtId="0" fontId="33" fillId="4" borderId="13" xfId="0" applyFont="1" applyFill="1" applyBorder="1" applyProtection="1"/>
    <xf numFmtId="0" fontId="33" fillId="4" borderId="14" xfId="0" applyFont="1" applyFill="1" applyBorder="1" applyProtection="1"/>
    <xf numFmtId="0" fontId="6" fillId="4" borderId="12" xfId="0" applyFont="1" applyFill="1" applyBorder="1" applyAlignment="1" applyProtection="1">
      <alignment horizontal="center"/>
    </xf>
    <xf numFmtId="0" fontId="6" fillId="4" borderId="13" xfId="0" applyFont="1" applyFill="1" applyBorder="1" applyAlignment="1" applyProtection="1">
      <alignment horizontal="left"/>
    </xf>
    <xf numFmtId="0" fontId="6" fillId="4" borderId="13" xfId="0" applyFont="1" applyFill="1" applyBorder="1" applyAlignment="1" applyProtection="1">
      <alignment horizontal="center"/>
    </xf>
    <xf numFmtId="0" fontId="6" fillId="4" borderId="13" xfId="0" applyNumberFormat="1" applyFont="1" applyFill="1" applyBorder="1" applyAlignment="1" applyProtection="1">
      <alignment horizontal="center"/>
    </xf>
    <xf numFmtId="0" fontId="6" fillId="4" borderId="14" xfId="0" applyFont="1" applyFill="1" applyBorder="1" applyAlignment="1" applyProtection="1">
      <alignment horizontal="center"/>
    </xf>
    <xf numFmtId="0" fontId="5" fillId="4" borderId="10" xfId="0" applyFont="1" applyFill="1" applyBorder="1" applyAlignment="1" applyProtection="1">
      <alignment horizontal="right"/>
    </xf>
    <xf numFmtId="165" fontId="6" fillId="4" borderId="11" xfId="3" applyNumberFormat="1" applyFont="1" applyFill="1" applyBorder="1" applyProtection="1"/>
    <xf numFmtId="0" fontId="5" fillId="4" borderId="13" xfId="0" applyFont="1" applyFill="1" applyBorder="1" applyAlignment="1" applyProtection="1">
      <alignment horizontal="right"/>
    </xf>
    <xf numFmtId="165" fontId="6" fillId="4" borderId="14" xfId="3" applyNumberFormat="1" applyFont="1" applyFill="1" applyBorder="1" applyProtection="1"/>
    <xf numFmtId="0" fontId="7" fillId="4" borderId="12" xfId="0" applyFont="1" applyFill="1" applyBorder="1" applyAlignment="1" applyProtection="1">
      <alignment horizontal="left"/>
    </xf>
    <xf numFmtId="164" fontId="7" fillId="4" borderId="13" xfId="0" applyNumberFormat="1" applyFont="1" applyFill="1" applyBorder="1" applyAlignment="1" applyProtection="1">
      <alignment horizontal="left"/>
    </xf>
    <xf numFmtId="164" fontId="6" fillId="4" borderId="13" xfId="3" applyNumberFormat="1" applyFont="1" applyFill="1" applyBorder="1" applyAlignment="1" applyProtection="1">
      <alignment horizontal="left"/>
    </xf>
    <xf numFmtId="0" fontId="6" fillId="4" borderId="13" xfId="0" applyNumberFormat="1" applyFont="1" applyFill="1" applyBorder="1" applyAlignment="1" applyProtection="1">
      <alignment horizontal="left"/>
    </xf>
    <xf numFmtId="0" fontId="8" fillId="4" borderId="13" xfId="0" applyNumberFormat="1" applyFont="1" applyFill="1" applyBorder="1" applyAlignment="1" applyProtection="1">
      <alignment horizontal="left"/>
    </xf>
    <xf numFmtId="0" fontId="6" fillId="4" borderId="13" xfId="0" applyFont="1" applyFill="1" applyBorder="1" applyAlignment="1" applyProtection="1">
      <alignment horizontal="right"/>
    </xf>
    <xf numFmtId="164" fontId="6" fillId="4" borderId="13" xfId="0" applyNumberFormat="1" applyFont="1" applyFill="1" applyBorder="1" applyAlignment="1" applyProtection="1">
      <alignment horizontal="left"/>
    </xf>
    <xf numFmtId="0" fontId="6" fillId="4" borderId="16" xfId="0" applyFont="1" applyFill="1" applyBorder="1" applyAlignment="1" applyProtection="1">
      <alignment horizontal="left"/>
    </xf>
    <xf numFmtId="0" fontId="6" fillId="4" borderId="16" xfId="0" applyFont="1" applyFill="1" applyBorder="1" applyProtection="1"/>
    <xf numFmtId="0" fontId="6" fillId="4" borderId="10" xfId="0" applyFont="1" applyFill="1" applyBorder="1" applyProtection="1"/>
    <xf numFmtId="164" fontId="8" fillId="5" borderId="13" xfId="0" applyNumberFormat="1" applyFont="1" applyFill="1" applyBorder="1" applyAlignment="1" applyProtection="1">
      <alignment horizontal="left"/>
      <protection locked="0"/>
    </xf>
    <xf numFmtId="0" fontId="6" fillId="5" borderId="0" xfId="0" applyFont="1" applyFill="1" applyBorder="1" applyProtection="1"/>
    <xf numFmtId="0" fontId="32" fillId="5" borderId="0" xfId="0" applyFont="1" applyFill="1" applyBorder="1" applyProtection="1"/>
    <xf numFmtId="0" fontId="32" fillId="5" borderId="0" xfId="0" applyFont="1" applyFill="1" applyBorder="1" applyAlignment="1" applyProtection="1">
      <alignment horizontal="right"/>
    </xf>
    <xf numFmtId="0" fontId="30" fillId="5" borderId="0" xfId="0" applyFont="1" applyFill="1" applyBorder="1" applyAlignment="1" applyProtection="1">
      <alignment horizontal="right"/>
    </xf>
    <xf numFmtId="0" fontId="8" fillId="4" borderId="10" xfId="0" applyFont="1" applyFill="1" applyBorder="1" applyAlignment="1" applyProtection="1">
      <alignment horizontal="right"/>
    </xf>
    <xf numFmtId="0" fontId="8" fillId="4" borderId="11" xfId="0" applyFont="1" applyFill="1" applyBorder="1" applyAlignment="1" applyProtection="1">
      <alignment horizontal="right"/>
    </xf>
    <xf numFmtId="0" fontId="8" fillId="4" borderId="13" xfId="0" applyFont="1" applyFill="1" applyBorder="1" applyAlignment="1" applyProtection="1">
      <alignment horizontal="right"/>
    </xf>
    <xf numFmtId="0" fontId="8" fillId="4" borderId="14" xfId="0" applyFont="1" applyFill="1" applyBorder="1" applyAlignment="1" applyProtection="1">
      <alignment horizontal="right"/>
    </xf>
    <xf numFmtId="9" fontId="8" fillId="4" borderId="14" xfId="2" applyFont="1" applyFill="1" applyBorder="1" applyAlignment="1" applyProtection="1">
      <alignment horizontal="right"/>
    </xf>
    <xf numFmtId="0" fontId="8" fillId="4" borderId="16" xfId="0" applyFont="1" applyFill="1" applyBorder="1" applyAlignment="1" applyProtection="1">
      <alignment horizontal="right"/>
    </xf>
    <xf numFmtId="0" fontId="8" fillId="4" borderId="17" xfId="0" applyFont="1" applyFill="1" applyBorder="1" applyAlignment="1" applyProtection="1">
      <alignment horizontal="right"/>
    </xf>
    <xf numFmtId="0" fontId="8" fillId="4" borderId="11" xfId="0" applyFont="1" applyFill="1" applyBorder="1" applyAlignment="1" applyProtection="1">
      <alignment horizontal="center"/>
    </xf>
    <xf numFmtId="0" fontId="8" fillId="4" borderId="14" xfId="0" applyFont="1" applyFill="1" applyBorder="1" applyAlignment="1" applyProtection="1">
      <alignment horizontal="center"/>
    </xf>
    <xf numFmtId="164" fontId="11" fillId="4" borderId="14" xfId="0" applyNumberFormat="1" applyFont="1" applyFill="1" applyBorder="1" applyAlignment="1" applyProtection="1">
      <alignment horizontal="center"/>
    </xf>
    <xf numFmtId="0" fontId="10" fillId="4" borderId="13" xfId="0" applyFont="1" applyFill="1" applyBorder="1" applyAlignment="1" applyProtection="1">
      <alignment horizontal="left"/>
    </xf>
    <xf numFmtId="0" fontId="11" fillId="4" borderId="16" xfId="0" applyFont="1" applyFill="1" applyBorder="1" applyAlignment="1" applyProtection="1">
      <alignment horizontal="left"/>
    </xf>
    <xf numFmtId="164" fontId="11" fillId="4" borderId="16" xfId="0" applyNumberFormat="1" applyFont="1" applyFill="1" applyBorder="1" applyAlignment="1" applyProtection="1">
      <alignment horizontal="center"/>
    </xf>
    <xf numFmtId="164" fontId="11" fillId="4" borderId="17" xfId="0" applyNumberFormat="1" applyFont="1" applyFill="1" applyBorder="1" applyAlignment="1" applyProtection="1">
      <alignment horizontal="center"/>
    </xf>
    <xf numFmtId="0" fontId="11" fillId="4" borderId="9" xfId="0" applyFont="1" applyFill="1" applyBorder="1" applyProtection="1"/>
    <xf numFmtId="0" fontId="12" fillId="4" borderId="10" xfId="0" applyFont="1" applyFill="1" applyBorder="1" applyProtection="1"/>
    <xf numFmtId="0" fontId="10" fillId="4" borderId="10" xfId="0" applyFont="1" applyFill="1" applyBorder="1" applyAlignment="1" applyProtection="1">
      <alignment horizontal="center"/>
    </xf>
    <xf numFmtId="0" fontId="10" fillId="4" borderId="11" xfId="0" applyFont="1" applyFill="1" applyBorder="1" applyAlignment="1" applyProtection="1">
      <alignment horizontal="center"/>
    </xf>
    <xf numFmtId="0" fontId="10" fillId="4" borderId="14" xfId="0" applyFont="1" applyFill="1" applyBorder="1" applyAlignment="1" applyProtection="1">
      <alignment horizontal="center"/>
    </xf>
    <xf numFmtId="164" fontId="8" fillId="4" borderId="14" xfId="0" applyNumberFormat="1" applyFont="1" applyFill="1" applyBorder="1" applyAlignment="1" applyProtection="1">
      <alignment horizontal="center"/>
    </xf>
    <xf numFmtId="0" fontId="12" fillId="4" borderId="12" xfId="0" applyFont="1" applyFill="1" applyBorder="1" applyProtection="1"/>
    <xf numFmtId="164" fontId="10" fillId="4" borderId="14" xfId="0" applyNumberFormat="1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164" fontId="8" fillId="5" borderId="13" xfId="0" applyNumberFormat="1" applyFont="1" applyFill="1" applyBorder="1" applyAlignment="1" applyProtection="1">
      <alignment horizontal="center"/>
    </xf>
    <xf numFmtId="164" fontId="8" fillId="4" borderId="16" xfId="3" applyNumberFormat="1" applyFont="1" applyFill="1" applyBorder="1" applyAlignment="1" applyProtection="1">
      <alignment horizontal="left"/>
    </xf>
    <xf numFmtId="164" fontId="8" fillId="4" borderId="10" xfId="3" applyNumberFormat="1" applyFont="1" applyFill="1" applyBorder="1" applyAlignment="1" applyProtection="1">
      <alignment horizontal="left"/>
    </xf>
    <xf numFmtId="0" fontId="34" fillId="5" borderId="0" xfId="0" applyFont="1" applyFill="1" applyBorder="1" applyProtection="1"/>
    <xf numFmtId="0" fontId="34" fillId="5" borderId="0" xfId="0" applyFont="1" applyFill="1" applyBorder="1" applyAlignment="1" applyProtection="1">
      <alignment horizontal="center"/>
    </xf>
    <xf numFmtId="164" fontId="34" fillId="5" borderId="0" xfId="0" applyNumberFormat="1" applyFont="1" applyFill="1" applyBorder="1" applyAlignment="1" applyProtection="1">
      <alignment horizontal="center"/>
    </xf>
    <xf numFmtId="0" fontId="32" fillId="5" borderId="0" xfId="0" applyFont="1" applyFill="1" applyBorder="1" applyAlignment="1" applyProtection="1">
      <alignment horizontal="center"/>
    </xf>
    <xf numFmtId="164" fontId="32" fillId="5" borderId="0" xfId="0" applyNumberFormat="1" applyFont="1" applyFill="1" applyBorder="1" applyAlignment="1" applyProtection="1">
      <alignment horizontal="center"/>
    </xf>
    <xf numFmtId="164" fontId="8" fillId="4" borderId="13" xfId="0" applyNumberFormat="1" applyFont="1" applyFill="1" applyBorder="1" applyProtection="1"/>
    <xf numFmtId="164" fontId="8" fillId="4" borderId="16" xfId="0" applyNumberFormat="1" applyFont="1" applyFill="1" applyBorder="1" applyProtection="1"/>
    <xf numFmtId="164" fontId="8" fillId="4" borderId="11" xfId="0" applyNumberFormat="1" applyFont="1" applyFill="1" applyBorder="1" applyProtection="1"/>
    <xf numFmtId="0" fontId="8" fillId="4" borderId="13" xfId="0" applyFont="1" applyFill="1" applyBorder="1" applyAlignment="1" applyProtection="1"/>
    <xf numFmtId="164" fontId="8" fillId="4" borderId="14" xfId="0" applyNumberFormat="1" applyFont="1" applyFill="1" applyBorder="1" applyProtection="1"/>
    <xf numFmtId="164" fontId="8" fillId="4" borderId="17" xfId="0" applyNumberFormat="1" applyFont="1" applyFill="1" applyBorder="1" applyProtection="1"/>
    <xf numFmtId="0" fontId="28" fillId="5" borderId="4" xfId="0" applyFont="1" applyFill="1" applyBorder="1" applyProtection="1"/>
    <xf numFmtId="0" fontId="28" fillId="5" borderId="0" xfId="0" applyFont="1" applyFill="1" applyBorder="1" applyProtection="1"/>
    <xf numFmtId="0" fontId="29" fillId="5" borderId="0" xfId="0" applyFont="1" applyFill="1" applyBorder="1" applyProtection="1"/>
    <xf numFmtId="0" fontId="29" fillId="5" borderId="5" xfId="0" applyFont="1" applyFill="1" applyBorder="1" applyProtection="1"/>
    <xf numFmtId="0" fontId="29" fillId="4" borderId="0" xfId="0" applyFont="1" applyFill="1" applyBorder="1" applyProtection="1"/>
    <xf numFmtId="0" fontId="25" fillId="4" borderId="0" xfId="0" applyFont="1" applyFill="1" applyBorder="1" applyProtection="1"/>
    <xf numFmtId="176" fontId="8" fillId="5" borderId="13" xfId="0" applyNumberFormat="1" applyFont="1" applyFill="1" applyBorder="1" applyAlignment="1" applyProtection="1">
      <alignment horizontal="center"/>
      <protection locked="0"/>
    </xf>
    <xf numFmtId="0" fontId="7" fillId="4" borderId="16" xfId="0" applyNumberFormat="1" applyFont="1" applyFill="1" applyBorder="1" applyProtection="1"/>
    <xf numFmtId="49" fontId="12" fillId="5" borderId="2" xfId="0" applyNumberFormat="1" applyFont="1" applyFill="1" applyBorder="1" applyAlignment="1" applyProtection="1">
      <alignment horizontal="center"/>
    </xf>
    <xf numFmtId="166" fontId="8" fillId="5" borderId="2" xfId="3" applyNumberFormat="1" applyFont="1" applyFill="1" applyBorder="1" applyAlignment="1" applyProtection="1">
      <alignment horizontal="left"/>
    </xf>
    <xf numFmtId="0" fontId="8" fillId="0" borderId="13" xfId="0" applyFont="1" applyFill="1" applyBorder="1" applyProtection="1">
      <protection locked="0"/>
    </xf>
    <xf numFmtId="0" fontId="8" fillId="6" borderId="13" xfId="0" applyFont="1" applyFill="1" applyBorder="1" applyAlignment="1" applyProtection="1">
      <protection locked="0"/>
    </xf>
    <xf numFmtId="164" fontId="8" fillId="6" borderId="13" xfId="0" applyNumberFormat="1" applyFont="1" applyFill="1" applyBorder="1" applyAlignment="1" applyProtection="1">
      <protection locked="0"/>
    </xf>
    <xf numFmtId="171" fontId="8" fillId="6" borderId="13" xfId="0" applyNumberFormat="1" applyFont="1" applyFill="1" applyBorder="1" applyAlignment="1" applyProtection="1">
      <protection locked="0"/>
    </xf>
    <xf numFmtId="1" fontId="8" fillId="6" borderId="13" xfId="0" applyNumberFormat="1" applyFont="1" applyFill="1" applyBorder="1" applyAlignment="1" applyProtection="1">
      <protection locked="0"/>
    </xf>
    <xf numFmtId="170" fontId="8" fillId="6" borderId="13" xfId="0" applyNumberFormat="1" applyFont="1" applyFill="1" applyBorder="1" applyAlignment="1" applyProtection="1">
      <protection locked="0"/>
    </xf>
    <xf numFmtId="0" fontId="25" fillId="5" borderId="4" xfId="0" applyFont="1" applyFill="1" applyBorder="1" applyProtection="1"/>
    <xf numFmtId="0" fontId="25" fillId="5" borderId="5" xfId="0" applyFont="1" applyFill="1" applyBorder="1" applyProtection="1"/>
    <xf numFmtId="0" fontId="30" fillId="5" borderId="4" xfId="0" applyFont="1" applyFill="1" applyBorder="1" applyAlignment="1" applyProtection="1">
      <alignment horizontal="center"/>
    </xf>
    <xf numFmtId="0" fontId="30" fillId="5" borderId="5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5" xfId="0" applyFont="1" applyFill="1" applyBorder="1" applyAlignment="1" applyProtection="1">
      <alignment horizontal="center"/>
    </xf>
    <xf numFmtId="0" fontId="33" fillId="5" borderId="4" xfId="0" applyFont="1" applyFill="1" applyBorder="1" applyProtection="1"/>
    <xf numFmtId="0" fontId="33" fillId="5" borderId="5" xfId="0" applyFont="1" applyFill="1" applyBorder="1" applyProtection="1"/>
    <xf numFmtId="0" fontId="34" fillId="5" borderId="0" xfId="0" applyFont="1" applyFill="1" applyBorder="1"/>
    <xf numFmtId="0" fontId="14" fillId="5" borderId="4" xfId="0" applyFont="1" applyFill="1" applyBorder="1" applyProtection="1"/>
    <xf numFmtId="0" fontId="15" fillId="5" borderId="4" xfId="0" applyFont="1" applyFill="1" applyBorder="1" applyProtection="1"/>
    <xf numFmtId="0" fontId="16" fillId="5" borderId="4" xfId="0" applyFont="1" applyFill="1" applyBorder="1" applyProtection="1"/>
    <xf numFmtId="0" fontId="14" fillId="5" borderId="0" xfId="0" applyFont="1" applyFill="1" applyBorder="1" applyAlignment="1" applyProtection="1">
      <alignment horizontal="left"/>
    </xf>
    <xf numFmtId="0" fontId="14" fillId="5" borderId="0" xfId="0" applyFont="1" applyFill="1" applyBorder="1" applyAlignment="1" applyProtection="1">
      <alignment horizontal="center"/>
    </xf>
    <xf numFmtId="0" fontId="15" fillId="5" borderId="4" xfId="0" applyFont="1" applyFill="1" applyBorder="1" applyAlignment="1" applyProtection="1">
      <alignment horizontal="left"/>
    </xf>
    <xf numFmtId="0" fontId="34" fillId="5" borderId="0" xfId="0" applyFont="1" applyFill="1" applyBorder="1" applyAlignment="1" applyProtection="1">
      <alignment horizontal="left"/>
    </xf>
    <xf numFmtId="0" fontId="37" fillId="4" borderId="13" xfId="0" applyFont="1" applyFill="1" applyBorder="1" applyAlignment="1" applyProtection="1">
      <alignment horizontal="left"/>
    </xf>
    <xf numFmtId="0" fontId="37" fillId="4" borderId="13" xfId="0" applyFont="1" applyFill="1" applyBorder="1" applyProtection="1"/>
    <xf numFmtId="0" fontId="38" fillId="5" borderId="0" xfId="0" applyFont="1" applyFill="1" applyBorder="1" applyAlignment="1" applyProtection="1">
      <alignment horizontal="center"/>
    </xf>
    <xf numFmtId="0" fontId="39" fillId="4" borderId="13" xfId="0" applyFont="1" applyFill="1" applyBorder="1" applyAlignment="1" applyProtection="1">
      <alignment horizontal="center"/>
    </xf>
    <xf numFmtId="1" fontId="37" fillId="4" borderId="10" xfId="0" applyNumberFormat="1" applyFont="1" applyFill="1" applyBorder="1" applyProtection="1"/>
    <xf numFmtId="0" fontId="40" fillId="4" borderId="10" xfId="0" applyFont="1" applyFill="1" applyBorder="1" applyProtection="1"/>
    <xf numFmtId="49" fontId="39" fillId="4" borderId="10" xfId="0" applyNumberFormat="1" applyFont="1" applyFill="1" applyBorder="1" applyAlignment="1" applyProtection="1">
      <alignment horizontal="center"/>
    </xf>
    <xf numFmtId="0" fontId="38" fillId="5" borderId="0" xfId="3" applyNumberFormat="1" applyFont="1" applyFill="1" applyBorder="1" applyAlignment="1" applyProtection="1">
      <alignment horizontal="center"/>
    </xf>
    <xf numFmtId="0" fontId="39" fillId="4" borderId="13" xfId="0" applyFont="1" applyFill="1" applyBorder="1" applyProtection="1"/>
    <xf numFmtId="166" fontId="7" fillId="7" borderId="13" xfId="0" applyNumberFormat="1" applyFont="1" applyFill="1" applyBorder="1" applyProtection="1"/>
    <xf numFmtId="164" fontId="7" fillId="7" borderId="13" xfId="0" applyNumberFormat="1" applyFont="1" applyFill="1" applyBorder="1" applyAlignment="1" applyProtection="1">
      <alignment horizontal="center"/>
    </xf>
    <xf numFmtId="166" fontId="7" fillId="7" borderId="13" xfId="0" applyNumberFormat="1" applyFont="1" applyFill="1" applyBorder="1" applyAlignment="1" applyProtection="1">
      <alignment horizontal="right"/>
    </xf>
    <xf numFmtId="166" fontId="7" fillId="7" borderId="13" xfId="3" applyNumberFormat="1" applyFont="1" applyFill="1" applyBorder="1" applyAlignment="1" applyProtection="1">
      <alignment horizontal="left"/>
    </xf>
    <xf numFmtId="164" fontId="7" fillId="7" borderId="13" xfId="0" applyNumberFormat="1" applyFont="1" applyFill="1" applyBorder="1" applyProtection="1"/>
    <xf numFmtId="166" fontId="7" fillId="7" borderId="13" xfId="3" applyNumberFormat="1" applyFont="1" applyFill="1" applyBorder="1" applyProtection="1"/>
    <xf numFmtId="164" fontId="7" fillId="7" borderId="13" xfId="3" applyNumberFormat="1" applyFont="1" applyFill="1" applyBorder="1" applyAlignment="1" applyProtection="1">
      <alignment horizontal="left"/>
    </xf>
    <xf numFmtId="164" fontId="8" fillId="8" borderId="13" xfId="0" applyNumberFormat="1" applyFont="1" applyFill="1" applyBorder="1" applyAlignment="1" applyProtection="1">
      <alignment horizontal="left"/>
    </xf>
    <xf numFmtId="166" fontId="8" fillId="8" borderId="13" xfId="3" applyNumberFormat="1" applyFont="1" applyFill="1" applyBorder="1" applyAlignment="1" applyProtection="1">
      <alignment horizontal="center"/>
    </xf>
    <xf numFmtId="166" fontId="8" fillId="8" borderId="13" xfId="3" applyNumberFormat="1" applyFont="1" applyFill="1" applyBorder="1" applyProtection="1"/>
    <xf numFmtId="164" fontId="8" fillId="8" borderId="13" xfId="3" applyNumberFormat="1" applyFont="1" applyFill="1" applyBorder="1" applyAlignment="1" applyProtection="1">
      <alignment horizontal="left"/>
    </xf>
    <xf numFmtId="0" fontId="40" fillId="4" borderId="9" xfId="0" applyFont="1" applyFill="1" applyBorder="1" applyProtection="1"/>
    <xf numFmtId="0" fontId="40" fillId="4" borderId="10" xfId="0" applyFont="1" applyFill="1" applyBorder="1" applyAlignment="1" applyProtection="1"/>
    <xf numFmtId="0" fontId="38" fillId="4" borderId="10" xfId="0" applyFont="1" applyFill="1" applyBorder="1" applyAlignment="1" applyProtection="1">
      <alignment horizontal="left"/>
    </xf>
    <xf numFmtId="0" fontId="40" fillId="4" borderId="10" xfId="0" applyFont="1" applyFill="1" applyBorder="1" applyAlignment="1" applyProtection="1">
      <alignment horizontal="center"/>
    </xf>
    <xf numFmtId="172" fontId="40" fillId="4" borderId="10" xfId="0" applyNumberFormat="1" applyFont="1" applyFill="1" applyBorder="1" applyAlignment="1" applyProtection="1">
      <alignment horizontal="center"/>
    </xf>
    <xf numFmtId="0" fontId="40" fillId="4" borderId="10" xfId="0" applyNumberFormat="1" applyFont="1" applyFill="1" applyBorder="1" applyAlignment="1" applyProtection="1">
      <alignment horizontal="center"/>
    </xf>
    <xf numFmtId="170" fontId="40" fillId="4" borderId="10" xfId="0" applyNumberFormat="1" applyFont="1" applyFill="1" applyBorder="1" applyAlignment="1" applyProtection="1">
      <alignment horizontal="center"/>
    </xf>
    <xf numFmtId="166" fontId="40" fillId="4" borderId="10" xfId="0" applyNumberFormat="1" applyFont="1" applyFill="1" applyBorder="1" applyProtection="1"/>
    <xf numFmtId="0" fontId="40" fillId="4" borderId="12" xfId="0" applyFont="1" applyFill="1" applyBorder="1" applyAlignment="1" applyProtection="1">
      <alignment horizontal="center"/>
    </xf>
    <xf numFmtId="0" fontId="44" fillId="4" borderId="13" xfId="0" applyFont="1" applyFill="1" applyBorder="1" applyAlignment="1" applyProtection="1">
      <alignment horizontal="left"/>
    </xf>
    <xf numFmtId="0" fontId="39" fillId="4" borderId="13" xfId="0" applyFont="1" applyFill="1" applyBorder="1" applyAlignment="1" applyProtection="1"/>
    <xf numFmtId="0" fontId="39" fillId="4" borderId="13" xfId="0" applyFont="1" applyFill="1" applyBorder="1" applyAlignment="1" applyProtection="1">
      <alignment horizontal="left"/>
    </xf>
    <xf numFmtId="0" fontId="39" fillId="4" borderId="13" xfId="0" applyNumberFormat="1" applyFont="1" applyFill="1" applyBorder="1" applyAlignment="1" applyProtection="1">
      <alignment horizontal="center"/>
    </xf>
    <xf numFmtId="172" fontId="39" fillId="4" borderId="13" xfId="0" applyNumberFormat="1" applyFont="1" applyFill="1" applyBorder="1" applyAlignment="1" applyProtection="1">
      <alignment horizontal="center"/>
    </xf>
    <xf numFmtId="170" fontId="39" fillId="4" borderId="13" xfId="0" applyNumberFormat="1" applyFont="1" applyFill="1" applyBorder="1" applyAlignment="1" applyProtection="1">
      <alignment horizontal="center"/>
    </xf>
    <xf numFmtId="1" fontId="39" fillId="4" borderId="13" xfId="0" applyNumberFormat="1" applyFont="1" applyFill="1" applyBorder="1" applyAlignment="1" applyProtection="1">
      <alignment horizontal="center"/>
    </xf>
    <xf numFmtId="166" fontId="39" fillId="4" borderId="13" xfId="0" applyNumberFormat="1" applyFont="1" applyFill="1" applyBorder="1" applyAlignment="1" applyProtection="1">
      <alignment horizontal="center"/>
    </xf>
    <xf numFmtId="0" fontId="39" fillId="4" borderId="0" xfId="0" applyFont="1" applyFill="1" applyBorder="1" applyAlignment="1" applyProtection="1">
      <alignment horizontal="center"/>
    </xf>
    <xf numFmtId="164" fontId="39" fillId="4" borderId="13" xfId="0" applyNumberFormat="1" applyFont="1" applyFill="1" applyBorder="1" applyAlignment="1" applyProtection="1">
      <alignment horizontal="center"/>
    </xf>
    <xf numFmtId="0" fontId="40" fillId="4" borderId="12" xfId="0" applyFont="1" applyFill="1" applyBorder="1" applyProtection="1"/>
    <xf numFmtId="170" fontId="41" fillId="7" borderId="13" xfId="0" applyNumberFormat="1" applyFont="1" applyFill="1" applyBorder="1" applyAlignment="1" applyProtection="1">
      <alignment horizontal="center"/>
    </xf>
    <xf numFmtId="166" fontId="41" fillId="7" borderId="13" xfId="0" applyNumberFormat="1" applyFont="1" applyFill="1" applyBorder="1" applyProtection="1"/>
    <xf numFmtId="164" fontId="41" fillId="7" borderId="13" xfId="0" applyNumberFormat="1" applyFont="1" applyFill="1" applyBorder="1" applyAlignment="1" applyProtection="1">
      <alignment horizontal="center"/>
    </xf>
    <xf numFmtId="170" fontId="8" fillId="8" borderId="13" xfId="0" applyNumberFormat="1" applyFont="1" applyFill="1" applyBorder="1" applyAlignment="1" applyProtection="1">
      <alignment horizontal="center"/>
    </xf>
    <xf numFmtId="166" fontId="7" fillId="8" borderId="13" xfId="3" applyNumberFormat="1" applyFont="1" applyFill="1" applyBorder="1" applyAlignment="1" applyProtection="1">
      <alignment horizontal="left"/>
    </xf>
    <xf numFmtId="0" fontId="38" fillId="5" borderId="0" xfId="0" applyFont="1" applyFill="1" applyBorder="1" applyAlignment="1" applyProtection="1">
      <alignment horizontal="right"/>
    </xf>
    <xf numFmtId="0" fontId="45" fillId="5" borderId="0" xfId="0" applyFont="1" applyFill="1" applyBorder="1" applyProtection="1"/>
    <xf numFmtId="0" fontId="40" fillId="5" borderId="0" xfId="0" applyFont="1" applyFill="1" applyBorder="1" applyProtection="1"/>
    <xf numFmtId="0" fontId="37" fillId="5" borderId="0" xfId="0" applyFont="1" applyFill="1" applyBorder="1" applyAlignment="1" applyProtection="1">
      <alignment horizontal="left"/>
    </xf>
    <xf numFmtId="0" fontId="39" fillId="5" borderId="0" xfId="0" applyFont="1" applyFill="1" applyBorder="1" applyAlignment="1" applyProtection="1">
      <alignment horizontal="left"/>
    </xf>
    <xf numFmtId="0" fontId="38" fillId="5" borderId="0" xfId="0" applyFont="1" applyFill="1" applyBorder="1" applyAlignment="1" applyProtection="1">
      <alignment horizontal="left"/>
    </xf>
    <xf numFmtId="0" fontId="39" fillId="5" borderId="0" xfId="0" applyNumberFormat="1" applyFont="1" applyFill="1" applyBorder="1" applyAlignment="1" applyProtection="1">
      <alignment horizontal="right"/>
    </xf>
    <xf numFmtId="0" fontId="40" fillId="5" borderId="0" xfId="0" applyNumberFormat="1" applyFont="1" applyFill="1" applyBorder="1" applyProtection="1"/>
    <xf numFmtId="164" fontId="8" fillId="8" borderId="13" xfId="0" applyNumberFormat="1" applyFont="1" applyFill="1" applyBorder="1" applyAlignment="1" applyProtection="1"/>
    <xf numFmtId="164" fontId="8" fillId="8" borderId="12" xfId="0" applyNumberFormat="1" applyFont="1" applyFill="1" applyBorder="1" applyProtection="1"/>
    <xf numFmtId="164" fontId="7" fillId="7" borderId="12" xfId="0" applyNumberFormat="1" applyFont="1" applyFill="1" applyBorder="1" applyAlignment="1" applyProtection="1"/>
    <xf numFmtId="164" fontId="7" fillId="7" borderId="13" xfId="0" applyNumberFormat="1" applyFont="1" applyFill="1" applyBorder="1" applyAlignment="1" applyProtection="1"/>
    <xf numFmtId="0" fontId="39" fillId="5" borderId="0" xfId="0" applyFont="1" applyFill="1" applyBorder="1" applyAlignment="1" applyProtection="1">
      <alignment horizontal="center"/>
    </xf>
    <xf numFmtId="0" fontId="39" fillId="5" borderId="0" xfId="0" applyNumberFormat="1" applyFont="1" applyFill="1" applyBorder="1" applyAlignment="1" applyProtection="1">
      <alignment horizontal="center"/>
    </xf>
    <xf numFmtId="1" fontId="39" fillId="5" borderId="0" xfId="0" quotePrefix="1" applyNumberFormat="1" applyFont="1" applyFill="1" applyBorder="1" applyAlignment="1" applyProtection="1">
      <alignment horizontal="center"/>
    </xf>
    <xf numFmtId="1" fontId="39" fillId="5" borderId="0" xfId="0" applyNumberFormat="1" applyFont="1" applyFill="1" applyBorder="1" applyAlignment="1" applyProtection="1">
      <alignment horizontal="center"/>
    </xf>
    <xf numFmtId="164" fontId="8" fillId="8" borderId="13" xfId="0" applyNumberFormat="1" applyFont="1" applyFill="1" applyBorder="1" applyAlignment="1" applyProtection="1">
      <alignment horizontal="center"/>
    </xf>
    <xf numFmtId="0" fontId="8" fillId="8" borderId="13" xfId="0" applyNumberFormat="1" applyFont="1" applyFill="1" applyBorder="1" applyAlignment="1" applyProtection="1">
      <alignment horizontal="center"/>
    </xf>
    <xf numFmtId="164" fontId="42" fillId="7" borderId="13" xfId="0" applyNumberFormat="1" applyFont="1" applyFill="1" applyBorder="1" applyAlignment="1" applyProtection="1">
      <alignment horizontal="center"/>
    </xf>
    <xf numFmtId="164" fontId="41" fillId="7" borderId="13" xfId="0" applyNumberFormat="1" applyFont="1" applyFill="1" applyBorder="1" applyProtection="1"/>
    <xf numFmtId="164" fontId="8" fillId="8" borderId="13" xfId="0" applyNumberFormat="1" applyFont="1" applyFill="1" applyBorder="1" applyProtection="1"/>
    <xf numFmtId="10" fontId="8" fillId="8" borderId="13" xfId="2" applyNumberFormat="1" applyFont="1" applyFill="1" applyBorder="1" applyAlignment="1" applyProtection="1">
      <alignment horizontal="center"/>
    </xf>
    <xf numFmtId="175" fontId="8" fillId="8" borderId="13" xfId="0" applyNumberFormat="1" applyFont="1" applyFill="1" applyBorder="1" applyAlignment="1" applyProtection="1">
      <alignment horizontal="center"/>
    </xf>
    <xf numFmtId="9" fontId="8" fillId="8" borderId="13" xfId="2" applyNumberFormat="1" applyFont="1" applyFill="1" applyBorder="1" applyAlignment="1" applyProtection="1">
      <alignment horizontal="center"/>
    </xf>
    <xf numFmtId="0" fontId="40" fillId="5" borderId="1" xfId="0" applyFont="1" applyFill="1" applyBorder="1" applyProtection="1"/>
    <xf numFmtId="164" fontId="8" fillId="8" borderId="13" xfId="0" applyNumberFormat="1" applyFont="1" applyFill="1" applyBorder="1" applyAlignment="1" applyProtection="1">
      <alignment horizontal="left"/>
      <protection locked="0"/>
    </xf>
    <xf numFmtId="164" fontId="7" fillId="7" borderId="13" xfId="0" applyNumberFormat="1" applyFont="1" applyFill="1" applyBorder="1" applyAlignment="1" applyProtection="1">
      <alignment horizontal="left"/>
    </xf>
    <xf numFmtId="164" fontId="6" fillId="7" borderId="13" xfId="0" applyNumberFormat="1" applyFont="1" applyFill="1" applyBorder="1" applyAlignment="1" applyProtection="1">
      <alignment horizontal="left"/>
    </xf>
    <xf numFmtId="0" fontId="16" fillId="5" borderId="0" xfId="0" applyFont="1" applyFill="1" applyBorder="1" applyAlignment="1" applyProtection="1"/>
    <xf numFmtId="1" fontId="8" fillId="8" borderId="13" xfId="0" applyNumberFormat="1" applyFont="1" applyFill="1" applyBorder="1" applyAlignment="1" applyProtection="1">
      <alignment horizontal="center"/>
    </xf>
    <xf numFmtId="0" fontId="37" fillId="4" borderId="13" xfId="0" applyFont="1" applyFill="1" applyBorder="1" applyAlignment="1" applyProtection="1">
      <alignment horizontal="left"/>
    </xf>
    <xf numFmtId="0" fontId="43" fillId="4" borderId="13" xfId="0" applyFont="1" applyFill="1" applyBorder="1" applyAlignment="1" applyProtection="1">
      <alignment horizontal="left"/>
    </xf>
    <xf numFmtId="0" fontId="40" fillId="4" borderId="13" xfId="0" applyFont="1" applyFill="1" applyBorder="1" applyAlignment="1" applyProtection="1">
      <alignment horizontal="left"/>
    </xf>
    <xf numFmtId="1" fontId="8" fillId="5" borderId="13" xfId="0" applyNumberFormat="1" applyFont="1" applyFill="1" applyBorder="1" applyAlignment="1" applyProtection="1">
      <alignment horizontal="center"/>
      <protection locked="0"/>
    </xf>
    <xf numFmtId="1" fontId="43" fillId="4" borderId="13" xfId="0" applyNumberFormat="1" applyFont="1" applyFill="1" applyBorder="1" applyAlignment="1" applyProtection="1">
      <alignment horizontal="left"/>
    </xf>
    <xf numFmtId="166" fontId="39" fillId="4" borderId="13" xfId="0" applyNumberFormat="1" applyFont="1" applyFill="1" applyBorder="1" applyAlignment="1" applyProtection="1"/>
    <xf numFmtId="9" fontId="46" fillId="4" borderId="0" xfId="2" applyFont="1" applyFill="1" applyBorder="1" applyAlignment="1" applyProtection="1">
      <alignment horizontal="center"/>
    </xf>
    <xf numFmtId="172" fontId="8" fillId="5" borderId="13" xfId="0" applyNumberFormat="1" applyFont="1" applyFill="1" applyBorder="1" applyAlignment="1" applyProtection="1">
      <alignment horizontal="center"/>
      <protection locked="0"/>
    </xf>
    <xf numFmtId="0" fontId="46" fillId="4" borderId="0" xfId="0" applyFont="1" applyFill="1" applyBorder="1" applyProtection="1"/>
    <xf numFmtId="0" fontId="46" fillId="4" borderId="0" xfId="0" applyFont="1" applyFill="1" applyBorder="1" applyAlignment="1" applyProtection="1">
      <alignment horizontal="center"/>
    </xf>
    <xf numFmtId="168" fontId="46" fillId="4" borderId="0" xfId="0" applyNumberFormat="1" applyFont="1" applyFill="1" applyBorder="1" applyProtection="1"/>
    <xf numFmtId="2" fontId="46" fillId="4" borderId="0" xfId="0" applyNumberFormat="1" applyFont="1" applyFill="1" applyBorder="1" applyProtection="1"/>
    <xf numFmtId="164" fontId="46" fillId="4" borderId="0" xfId="0" applyNumberFormat="1" applyFont="1" applyFill="1" applyBorder="1" applyProtection="1"/>
    <xf numFmtId="0" fontId="47" fillId="4" borderId="0" xfId="0" applyNumberFormat="1" applyFont="1" applyFill="1" applyBorder="1" applyProtection="1"/>
    <xf numFmtId="164" fontId="47" fillId="4" borderId="0" xfId="0" applyNumberFormat="1" applyFont="1" applyFill="1" applyBorder="1" applyProtection="1"/>
    <xf numFmtId="2" fontId="47" fillId="4" borderId="0" xfId="0" applyNumberFormat="1" applyFont="1" applyFill="1" applyBorder="1" applyProtection="1"/>
    <xf numFmtId="0" fontId="46" fillId="4" borderId="0" xfId="0" applyNumberFormat="1" applyFont="1" applyFill="1" applyBorder="1" applyProtection="1"/>
    <xf numFmtId="2" fontId="48" fillId="4" borderId="0" xfId="0" applyNumberFormat="1" applyFont="1" applyFill="1" applyBorder="1" applyAlignment="1" applyProtection="1">
      <alignment horizontal="center"/>
    </xf>
    <xf numFmtId="0" fontId="49" fillId="4" borderId="0" xfId="0" applyFont="1" applyFill="1" applyBorder="1" applyAlignment="1" applyProtection="1">
      <alignment horizontal="center"/>
    </xf>
    <xf numFmtId="2" fontId="50" fillId="4" borderId="0" xfId="0" applyNumberFormat="1" applyFont="1" applyFill="1" applyBorder="1" applyAlignment="1" applyProtection="1">
      <alignment horizontal="center"/>
    </xf>
    <xf numFmtId="164" fontId="50" fillId="4" borderId="0" xfId="0" applyNumberFormat="1" applyFont="1" applyFill="1" applyBorder="1" applyAlignment="1" applyProtection="1">
      <alignment horizontal="center"/>
    </xf>
    <xf numFmtId="2" fontId="46" fillId="4" borderId="0" xfId="0" applyNumberFormat="1" applyFont="1" applyFill="1" applyBorder="1" applyAlignment="1" applyProtection="1">
      <alignment horizontal="center"/>
    </xf>
    <xf numFmtId="164" fontId="48" fillId="4" borderId="0" xfId="0" applyNumberFormat="1" applyFont="1" applyFill="1" applyBorder="1" applyAlignment="1" applyProtection="1">
      <alignment horizontal="center"/>
    </xf>
    <xf numFmtId="2" fontId="48" fillId="4" borderId="0" xfId="0" applyNumberFormat="1" applyFont="1" applyFill="1" applyBorder="1" applyProtection="1"/>
    <xf numFmtId="164" fontId="48" fillId="4" borderId="0" xfId="0" applyNumberFormat="1" applyFont="1" applyFill="1" applyBorder="1" applyProtection="1"/>
    <xf numFmtId="164" fontId="46" fillId="4" borderId="0" xfId="0" applyNumberFormat="1" applyFont="1" applyFill="1" applyBorder="1" applyAlignment="1" applyProtection="1">
      <alignment horizontal="center"/>
    </xf>
    <xf numFmtId="1" fontId="8" fillId="5" borderId="13" xfId="3" applyNumberFormat="1" applyFont="1" applyFill="1" applyBorder="1" applyAlignment="1" applyProtection="1">
      <alignment horizontal="center"/>
      <protection locked="0"/>
    </xf>
    <xf numFmtId="1" fontId="41" fillId="7" borderId="13" xfId="0" applyNumberFormat="1" applyFont="1" applyFill="1" applyBorder="1" applyAlignment="1" applyProtection="1">
      <alignment horizontal="center"/>
    </xf>
    <xf numFmtId="0" fontId="51" fillId="4" borderId="0" xfId="0" applyNumberFormat="1" applyFont="1" applyFill="1" applyBorder="1" applyAlignment="1" applyProtection="1"/>
    <xf numFmtId="0" fontId="51" fillId="4" borderId="0" xfId="0" applyFont="1" applyFill="1" applyBorder="1" applyProtection="1"/>
    <xf numFmtId="0" fontId="52" fillId="4" borderId="0" xfId="0" applyNumberFormat="1" applyFont="1" applyFill="1" applyBorder="1" applyAlignment="1" applyProtection="1"/>
    <xf numFmtId="0" fontId="52" fillId="4" borderId="0" xfId="0" applyFont="1" applyFill="1" applyBorder="1" applyProtection="1"/>
    <xf numFmtId="166" fontId="55" fillId="4" borderId="0" xfId="0" applyNumberFormat="1" applyFont="1" applyFill="1" applyBorder="1" applyAlignment="1" applyProtection="1">
      <alignment horizontal="center"/>
    </xf>
    <xf numFmtId="166" fontId="55" fillId="4" borderId="0" xfId="0" applyNumberFormat="1" applyFont="1" applyFill="1" applyBorder="1" applyAlignment="1" applyProtection="1">
      <alignment horizontal="left"/>
    </xf>
    <xf numFmtId="166" fontId="51" fillId="4" borderId="0" xfId="3" applyNumberFormat="1" applyFont="1" applyFill="1" applyBorder="1" applyAlignment="1" applyProtection="1"/>
    <xf numFmtId="166" fontId="53" fillId="4" borderId="0" xfId="0" applyNumberFormat="1" applyFont="1" applyFill="1" applyBorder="1" applyProtection="1"/>
    <xf numFmtId="0" fontId="51" fillId="4" borderId="0" xfId="0" applyNumberFormat="1" applyFont="1" applyFill="1" applyBorder="1" applyAlignment="1" applyProtection="1">
      <alignment horizontal="center"/>
    </xf>
    <xf numFmtId="166" fontId="51" fillId="4" borderId="0" xfId="3" applyNumberFormat="1" applyFont="1" applyFill="1" applyBorder="1" applyProtection="1"/>
    <xf numFmtId="1" fontId="8" fillId="8" borderId="13" xfId="3" applyNumberFormat="1" applyFont="1" applyFill="1" applyBorder="1" applyAlignment="1" applyProtection="1">
      <alignment horizontal="center"/>
    </xf>
    <xf numFmtId="1" fontId="7" fillId="8" borderId="13" xfId="3" applyNumberFormat="1" applyFont="1" applyFill="1" applyBorder="1" applyAlignment="1" applyProtection="1">
      <alignment horizontal="center"/>
    </xf>
    <xf numFmtId="0" fontId="32" fillId="4" borderId="0" xfId="0" applyFont="1" applyFill="1" applyBorder="1" applyAlignment="1" applyProtection="1">
      <alignment horizontal="center"/>
    </xf>
    <xf numFmtId="166" fontId="8" fillId="5" borderId="5" xfId="3" applyNumberFormat="1" applyFont="1" applyFill="1" applyBorder="1" applyProtection="1"/>
    <xf numFmtId="165" fontId="51" fillId="4" borderId="0" xfId="3" applyNumberFormat="1" applyFont="1" applyFill="1" applyBorder="1" applyProtection="1"/>
    <xf numFmtId="1" fontId="51" fillId="4" borderId="0" xfId="3" applyNumberFormat="1" applyFont="1" applyFill="1" applyBorder="1" applyAlignment="1" applyProtection="1">
      <alignment horizontal="center"/>
      <protection locked="0"/>
    </xf>
    <xf numFmtId="1" fontId="56" fillId="4" borderId="13" xfId="0" applyNumberFormat="1" applyFont="1" applyFill="1" applyBorder="1" applyAlignment="1" applyProtection="1">
      <alignment horizontal="left"/>
    </xf>
    <xf numFmtId="0" fontId="56" fillId="4" borderId="13" xfId="0" applyFont="1" applyFill="1" applyBorder="1" applyAlignment="1" applyProtection="1">
      <alignment horizontal="left"/>
    </xf>
    <xf numFmtId="0" fontId="40" fillId="4" borderId="0" xfId="0" applyNumberFormat="1" applyFont="1" applyFill="1" applyBorder="1" applyAlignment="1" applyProtection="1">
      <alignment horizontal="center"/>
    </xf>
    <xf numFmtId="166" fontId="32" fillId="5" borderId="5" xfId="0" applyNumberFormat="1" applyFont="1" applyFill="1" applyBorder="1" applyAlignment="1" applyProtection="1">
      <alignment horizontal="center"/>
    </xf>
    <xf numFmtId="166" fontId="32" fillId="4" borderId="0" xfId="0" applyNumberFormat="1" applyFont="1" applyFill="1" applyBorder="1" applyAlignment="1" applyProtection="1">
      <alignment horizontal="center"/>
    </xf>
    <xf numFmtId="0" fontId="54" fillId="4" borderId="0" xfId="0" applyFont="1" applyFill="1" applyBorder="1" applyAlignment="1" applyProtection="1">
      <alignment horizontal="left"/>
    </xf>
    <xf numFmtId="1" fontId="54" fillId="4" borderId="0" xfId="0" applyNumberFormat="1" applyFont="1" applyFill="1" applyBorder="1" applyAlignment="1" applyProtection="1">
      <alignment horizontal="left"/>
    </xf>
    <xf numFmtId="1" fontId="38" fillId="4" borderId="13" xfId="0" applyNumberFormat="1" applyFont="1" applyFill="1" applyBorder="1" applyAlignment="1" applyProtection="1">
      <alignment horizontal="center"/>
    </xf>
    <xf numFmtId="166" fontId="38" fillId="4" borderId="13" xfId="0" applyNumberFormat="1" applyFont="1" applyFill="1" applyBorder="1" applyAlignment="1" applyProtection="1">
      <alignment horizontal="center"/>
    </xf>
    <xf numFmtId="0" fontId="39" fillId="4" borderId="0" xfId="0" applyNumberFormat="1" applyFont="1" applyFill="1" applyBorder="1" applyAlignment="1" applyProtection="1">
      <alignment horizontal="center"/>
    </xf>
    <xf numFmtId="166" fontId="30" fillId="5" borderId="5" xfId="0" applyNumberFormat="1" applyFont="1" applyFill="1" applyBorder="1" applyAlignment="1" applyProtection="1">
      <alignment horizontal="center"/>
    </xf>
    <xf numFmtId="166" fontId="30" fillId="4" borderId="0" xfId="0" applyNumberFormat="1" applyFont="1" applyFill="1" applyBorder="1" applyAlignment="1" applyProtection="1">
      <alignment horizontal="center"/>
    </xf>
    <xf numFmtId="166" fontId="55" fillId="4" borderId="0" xfId="0" applyNumberFormat="1" applyFont="1" applyFill="1" applyBorder="1" applyAlignment="1" applyProtection="1"/>
    <xf numFmtId="1" fontId="55" fillId="4" borderId="0" xfId="0" applyNumberFormat="1" applyFont="1" applyFill="1" applyBorder="1" applyAlignment="1" applyProtection="1">
      <alignment horizontal="center"/>
    </xf>
    <xf numFmtId="0" fontId="40" fillId="4" borderId="0" xfId="0" applyFont="1" applyFill="1" applyBorder="1" applyProtection="1"/>
    <xf numFmtId="0" fontId="32" fillId="5" borderId="5" xfId="0" applyFont="1" applyFill="1" applyBorder="1" applyProtection="1"/>
    <xf numFmtId="0" fontId="32" fillId="4" borderId="0" xfId="0" applyFont="1" applyFill="1" applyBorder="1" applyProtection="1"/>
    <xf numFmtId="9" fontId="51" fillId="4" borderId="0" xfId="0" applyNumberFormat="1" applyFont="1" applyFill="1" applyBorder="1" applyAlignment="1" applyProtection="1">
      <alignment horizontal="center"/>
    </xf>
    <xf numFmtId="9" fontId="55" fillId="4" borderId="0" xfId="0" applyNumberFormat="1" applyFont="1" applyFill="1" applyBorder="1" applyAlignment="1" applyProtection="1">
      <alignment horizontal="center"/>
    </xf>
    <xf numFmtId="166" fontId="51" fillId="4" borderId="0" xfId="0" applyNumberFormat="1" applyFont="1" applyFill="1" applyBorder="1" applyAlignment="1" applyProtection="1">
      <alignment horizontal="center"/>
    </xf>
    <xf numFmtId="164" fontId="5" fillId="7" borderId="13" xfId="0" applyNumberFormat="1" applyFont="1" applyFill="1" applyBorder="1" applyAlignment="1" applyProtection="1">
      <alignment horizontal="center"/>
    </xf>
    <xf numFmtId="164" fontId="5" fillId="7" borderId="13" xfId="0" applyNumberFormat="1" applyFont="1" applyFill="1" applyBorder="1" applyProtection="1"/>
    <xf numFmtId="171" fontId="36" fillId="2" borderId="0" xfId="0" applyNumberFormat="1" applyFont="1" applyFill="1" applyBorder="1" applyAlignment="1" applyProtection="1">
      <alignment horizontal="left"/>
      <protection locked="0"/>
    </xf>
    <xf numFmtId="174" fontId="6" fillId="4" borderId="13" xfId="0" applyNumberFormat="1" applyFont="1" applyFill="1" applyBorder="1" applyAlignment="1" applyProtection="1">
      <alignment horizontal="left"/>
    </xf>
    <xf numFmtId="164" fontId="8" fillId="4" borderId="10" xfId="0" applyNumberFormat="1" applyFont="1" applyFill="1" applyBorder="1" applyAlignment="1" applyProtection="1">
      <alignment horizontal="center"/>
    </xf>
    <xf numFmtId="0" fontId="37" fillId="4" borderId="13" xfId="0" applyFont="1" applyFill="1" applyBorder="1" applyAlignment="1" applyProtection="1"/>
    <xf numFmtId="0" fontId="38" fillId="4" borderId="13" xfId="0" applyFont="1" applyFill="1" applyBorder="1" applyAlignment="1" applyProtection="1">
      <alignment horizontal="center"/>
    </xf>
    <xf numFmtId="0" fontId="58" fillId="4" borderId="13" xfId="0" applyFont="1" applyFill="1" applyBorder="1" applyProtection="1"/>
    <xf numFmtId="9" fontId="8" fillId="8" borderId="13" xfId="2" applyFont="1" applyFill="1" applyBorder="1" applyAlignment="1" applyProtection="1">
      <alignment horizontal="center"/>
    </xf>
    <xf numFmtId="0" fontId="59" fillId="4" borderId="13" xfId="0" applyFont="1" applyFill="1" applyBorder="1" applyAlignment="1" applyProtection="1"/>
    <xf numFmtId="0" fontId="7" fillId="4" borderId="13" xfId="0" applyNumberFormat="1" applyFont="1" applyFill="1" applyBorder="1" applyAlignment="1" applyProtection="1">
      <alignment horizontal="left"/>
    </xf>
    <xf numFmtId="2" fontId="8" fillId="8" borderId="13" xfId="0" applyNumberFormat="1" applyFont="1" applyFill="1" applyBorder="1" applyAlignment="1" applyProtection="1">
      <alignment horizontal="center"/>
    </xf>
    <xf numFmtId="0" fontId="59" fillId="4" borderId="13" xfId="0" applyNumberFormat="1" applyFont="1" applyFill="1" applyBorder="1" applyAlignment="1" applyProtection="1"/>
    <xf numFmtId="9" fontId="8" fillId="8" borderId="13" xfId="0" applyNumberFormat="1" applyFont="1" applyFill="1" applyBorder="1" applyAlignment="1" applyProtection="1">
      <alignment horizontal="center"/>
    </xf>
    <xf numFmtId="173" fontId="8" fillId="8" borderId="13" xfId="2" applyNumberFormat="1" applyFont="1" applyFill="1" applyBorder="1" applyAlignment="1" applyProtection="1">
      <alignment horizontal="center"/>
    </xf>
    <xf numFmtId="0" fontId="5" fillId="3" borderId="0" xfId="0" applyFont="1" applyFill="1" applyBorder="1" applyProtection="1"/>
    <xf numFmtId="0" fontId="59" fillId="5" borderId="0" xfId="0" applyFont="1" applyFill="1" applyBorder="1" applyAlignment="1" applyProtection="1"/>
    <xf numFmtId="0" fontId="5" fillId="4" borderId="9" xfId="0" applyFont="1" applyFill="1" applyBorder="1" applyProtection="1"/>
    <xf numFmtId="0" fontId="59" fillId="4" borderId="10" xfId="0" applyFont="1" applyFill="1" applyBorder="1" applyAlignment="1" applyProtection="1"/>
    <xf numFmtId="0" fontId="60" fillId="4" borderId="13" xfId="0" applyFont="1" applyFill="1" applyBorder="1" applyProtection="1"/>
    <xf numFmtId="164" fontId="51" fillId="4" borderId="14" xfId="0" applyNumberFormat="1" applyFont="1" applyFill="1" applyBorder="1" applyProtection="1"/>
    <xf numFmtId="0" fontId="58" fillId="4" borderId="0" xfId="0" applyFont="1" applyFill="1" applyProtection="1"/>
    <xf numFmtId="0" fontId="59" fillId="4" borderId="13" xfId="0" applyFont="1" applyFill="1" applyBorder="1" applyProtection="1"/>
    <xf numFmtId="0" fontId="8" fillId="4" borderId="12" xfId="0" applyFont="1" applyFill="1" applyBorder="1" applyAlignment="1" applyProtection="1">
      <alignment horizontal="center"/>
    </xf>
    <xf numFmtId="2" fontId="8" fillId="4" borderId="14" xfId="0" applyNumberFormat="1" applyFont="1" applyFill="1" applyBorder="1" applyProtection="1"/>
    <xf numFmtId="164" fontId="61" fillId="4" borderId="13" xfId="0" applyNumberFormat="1" applyFont="1" applyFill="1" applyBorder="1" applyProtection="1"/>
    <xf numFmtId="0" fontId="40" fillId="4" borderId="13" xfId="0" applyFont="1" applyFill="1" applyBorder="1" applyProtection="1"/>
    <xf numFmtId="0" fontId="38" fillId="4" borderId="13" xfId="0" applyNumberFormat="1" applyFont="1" applyFill="1" applyBorder="1" applyAlignment="1" applyProtection="1">
      <alignment horizontal="center"/>
    </xf>
    <xf numFmtId="164" fontId="62" fillId="4" borderId="14" xfId="0" applyNumberFormat="1" applyFont="1" applyFill="1" applyBorder="1" applyProtection="1"/>
    <xf numFmtId="164" fontId="8" fillId="5" borderId="0" xfId="0" applyNumberFormat="1" applyFont="1" applyFill="1" applyBorder="1" applyAlignment="1" applyProtection="1"/>
    <xf numFmtId="164" fontId="8" fillId="4" borderId="9" xfId="0" applyNumberFormat="1" applyFont="1" applyFill="1" applyBorder="1" applyProtection="1"/>
    <xf numFmtId="164" fontId="40" fillId="4" borderId="10" xfId="0" applyNumberFormat="1" applyFont="1" applyFill="1" applyBorder="1" applyAlignment="1" applyProtection="1"/>
    <xf numFmtId="164" fontId="40" fillId="4" borderId="10" xfId="0" applyNumberFormat="1" applyFont="1" applyFill="1" applyBorder="1" applyProtection="1"/>
    <xf numFmtId="164" fontId="40" fillId="4" borderId="10" xfId="0" applyNumberFormat="1" applyFont="1" applyFill="1" applyBorder="1" applyAlignment="1" applyProtection="1">
      <alignment horizontal="center"/>
    </xf>
    <xf numFmtId="0" fontId="5" fillId="4" borderId="12" xfId="0" applyFont="1" applyFill="1" applyBorder="1" applyProtection="1"/>
    <xf numFmtId="0" fontId="38" fillId="4" borderId="13" xfId="0" applyFont="1" applyFill="1" applyBorder="1" applyProtection="1"/>
    <xf numFmtId="0" fontId="8" fillId="4" borderId="16" xfId="0" applyFont="1" applyFill="1" applyBorder="1" applyAlignment="1" applyProtection="1"/>
    <xf numFmtId="42" fontId="8" fillId="8" borderId="13" xfId="3" applyNumberFormat="1" applyFont="1" applyFill="1" applyBorder="1" applyAlignment="1" applyProtection="1">
      <alignment horizontal="center"/>
    </xf>
    <xf numFmtId="170" fontId="41" fillId="8" borderId="16" xfId="0" applyNumberFormat="1" applyFont="1" applyFill="1" applyBorder="1" applyAlignment="1" applyProtection="1">
      <alignment horizontal="center"/>
    </xf>
    <xf numFmtId="0" fontId="16" fillId="5" borderId="0" xfId="0" applyFont="1" applyFill="1" applyBorder="1" applyAlignment="1" applyProtection="1">
      <alignment horizontal="center"/>
    </xf>
    <xf numFmtId="0" fontId="16" fillId="5" borderId="0" xfId="0" applyNumberFormat="1" applyFont="1" applyFill="1" applyBorder="1" applyAlignment="1" applyProtection="1">
      <alignment horizontal="center"/>
    </xf>
    <xf numFmtId="170" fontId="16" fillId="5" borderId="0" xfId="0" applyNumberFormat="1" applyFont="1" applyFill="1" applyBorder="1" applyAlignment="1" applyProtection="1">
      <alignment horizontal="center"/>
    </xf>
    <xf numFmtId="166" fontId="16" fillId="5" borderId="0" xfId="0" applyNumberFormat="1" applyFont="1" applyFill="1" applyBorder="1" applyProtection="1"/>
    <xf numFmtId="0" fontId="63" fillId="4" borderId="0" xfId="0" applyFont="1" applyFill="1" applyBorder="1" applyProtection="1"/>
    <xf numFmtId="0" fontId="63" fillId="4" borderId="0" xfId="0" applyNumberFormat="1" applyFont="1" applyFill="1" applyBorder="1" applyAlignment="1" applyProtection="1"/>
    <xf numFmtId="0" fontId="64" fillId="4" borderId="0" xfId="0" applyNumberFormat="1" applyFont="1" applyFill="1" applyBorder="1" applyProtection="1"/>
    <xf numFmtId="164" fontId="64" fillId="4" borderId="0" xfId="0" applyNumberFormat="1" applyFont="1" applyFill="1" applyBorder="1" applyProtection="1"/>
    <xf numFmtId="2" fontId="64" fillId="4" borderId="0" xfId="0" applyNumberFormat="1" applyFont="1" applyFill="1" applyBorder="1" applyProtection="1"/>
    <xf numFmtId="0" fontId="16" fillId="4" borderId="0" xfId="0" applyNumberFormat="1" applyFont="1" applyFill="1" applyBorder="1" applyProtection="1"/>
    <xf numFmtId="170" fontId="16" fillId="4" borderId="0" xfId="0" applyNumberFormat="1" applyFont="1" applyFill="1" applyBorder="1" applyAlignment="1" applyProtection="1">
      <alignment horizontal="center"/>
    </xf>
    <xf numFmtId="0" fontId="16" fillId="4" borderId="0" xfId="0" applyNumberFormat="1" applyFont="1" applyFill="1" applyBorder="1" applyAlignment="1" applyProtection="1">
      <alignment horizontal="center"/>
    </xf>
    <xf numFmtId="170" fontId="16" fillId="4" borderId="0" xfId="0" applyNumberFormat="1" applyFont="1" applyFill="1" applyBorder="1" applyProtection="1"/>
    <xf numFmtId="1" fontId="16" fillId="4" borderId="0" xfId="0" applyNumberFormat="1" applyFont="1" applyFill="1" applyBorder="1" applyProtection="1"/>
    <xf numFmtId="1" fontId="8" fillId="8" borderId="13" xfId="0" applyNumberFormat="1" applyFont="1" applyFill="1" applyBorder="1" applyAlignment="1" applyProtection="1">
      <alignment horizontal="center"/>
      <protection locked="0"/>
    </xf>
    <xf numFmtId="3" fontId="8" fillId="8" borderId="0" xfId="0" applyNumberFormat="1" applyFont="1" applyFill="1" applyBorder="1" applyAlignment="1" applyProtection="1">
      <alignment horizontal="left"/>
      <protection locked="0"/>
    </xf>
    <xf numFmtId="3" fontId="7" fillId="8" borderId="0" xfId="0" applyNumberFormat="1" applyFont="1" applyFill="1" applyBorder="1" applyAlignment="1" applyProtection="1">
      <alignment horizontal="left"/>
      <protection locked="0"/>
    </xf>
    <xf numFmtId="3" fontId="35" fillId="8" borderId="0" xfId="0" applyNumberFormat="1" applyFont="1" applyFill="1" applyBorder="1" applyAlignment="1" applyProtection="1">
      <alignment horizontal="left"/>
      <protection locked="0"/>
    </xf>
    <xf numFmtId="0" fontId="8" fillId="5" borderId="0" xfId="0" applyFont="1" applyFill="1" applyBorder="1"/>
    <xf numFmtId="0" fontId="8" fillId="5" borderId="0" xfId="0" applyFont="1" applyFill="1" applyAlignment="1">
      <alignment horizontal="center"/>
    </xf>
    <xf numFmtId="15" fontId="65" fillId="5" borderId="0" xfId="0" applyNumberFormat="1" applyFont="1" applyFill="1" applyAlignment="1">
      <alignment horizontal="left"/>
    </xf>
    <xf numFmtId="15" fontId="32" fillId="5" borderId="0" xfId="0" applyNumberFormat="1" applyFont="1" applyFill="1" applyBorder="1"/>
    <xf numFmtId="0" fontId="19" fillId="5" borderId="0" xfId="0" applyFont="1" applyFill="1" applyBorder="1"/>
    <xf numFmtId="0" fontId="5" fillId="5" borderId="0" xfId="0" applyFont="1" applyFill="1" applyBorder="1"/>
    <xf numFmtId="0" fontId="7" fillId="5" borderId="0" xfId="0" applyFont="1" applyFill="1" applyBorder="1"/>
    <xf numFmtId="0" fontId="7" fillId="5" borderId="0" xfId="0" applyFont="1" applyFill="1" applyBorder="1" applyAlignment="1">
      <alignment horizontal="center"/>
    </xf>
    <xf numFmtId="0" fontId="8" fillId="5" borderId="0" xfId="0" applyFont="1" applyFill="1" applyAlignment="1"/>
    <xf numFmtId="0" fontId="7" fillId="5" borderId="0" xfId="0" applyFont="1" applyFill="1" applyBorder="1" applyAlignment="1"/>
    <xf numFmtId="0" fontId="8" fillId="5" borderId="0" xfId="0" applyFont="1" applyFill="1" applyBorder="1" applyAlignment="1"/>
    <xf numFmtId="0" fontId="8" fillId="0" borderId="0" xfId="0" applyFont="1" applyFill="1" applyAlignment="1"/>
    <xf numFmtId="3" fontId="57" fillId="8" borderId="0" xfId="0" applyNumberFormat="1" applyFont="1" applyFill="1" applyBorder="1" applyAlignment="1" applyProtection="1">
      <alignment horizontal="left"/>
      <protection locked="0"/>
    </xf>
    <xf numFmtId="3" fontId="66" fillId="8" borderId="0" xfId="0" applyNumberFormat="1" applyFont="1" applyFill="1" applyBorder="1" applyAlignment="1" applyProtection="1">
      <alignment horizontal="left"/>
      <protection locked="0"/>
    </xf>
    <xf numFmtId="3" fontId="67" fillId="8" borderId="0" xfId="0" applyNumberFormat="1" applyFont="1" applyFill="1" applyBorder="1" applyAlignment="1" applyProtection="1">
      <alignment horizontal="left"/>
      <protection locked="0"/>
    </xf>
    <xf numFmtId="42" fontId="8" fillId="8" borderId="13" xfId="0" applyNumberFormat="1" applyFont="1" applyFill="1" applyBorder="1" applyProtection="1"/>
    <xf numFmtId="169" fontId="8" fillId="8" borderId="0" xfId="0" applyNumberFormat="1" applyFont="1" applyFill="1" applyBorder="1" applyAlignment="1" applyProtection="1">
      <alignment horizontal="center"/>
    </xf>
  </cellXfs>
  <cellStyles count="4">
    <cellStyle name="Euro" xfId="1"/>
    <cellStyle name="Procent" xfId="2" builtinId="5"/>
    <cellStyle name="Standaard" xfId="0" builtinId="0"/>
    <cellStyle name="Valuta" xfId="3" builtinId="4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Desinvesteringen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0854480"/>
        <c:axId val="1870855568"/>
      </c:barChart>
      <c:catAx>
        <c:axId val="187085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87085556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870855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870854480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Afschrijvingen (totaal)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300</c:v>
              </c:pt>
              <c:pt idx="1">
                <c:v>300</c:v>
              </c:pt>
              <c:pt idx="2">
                <c:v>300</c:v>
              </c:pt>
              <c:pt idx="3">
                <c:v>300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31664"/>
        <c:axId val="35834384"/>
      </c:barChart>
      <c:catAx>
        <c:axId val="3583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583438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834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5831664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5" b="1" i="0" strike="noStrike">
                <a:solidFill>
                  <a:srgbClr val="000000"/>
                </a:solidFill>
                <a:latin typeface="Arial"/>
                <a:cs typeface="Arial"/>
              </a:rPr>
              <a:t>Waarde materiële vaste activa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5" b="0" i="1" strike="noStrike">
                <a:solidFill>
                  <a:srgbClr val="000000"/>
                </a:solidFill>
                <a:latin typeface="Arial"/>
                <a:cs typeface="Arial"/>
              </a:rPr>
              <a:t>(per 31-12)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11700</c:v>
              </c:pt>
              <c:pt idx="1">
                <c:v>11400</c:v>
              </c:pt>
              <c:pt idx="2">
                <c:v>11100</c:v>
              </c:pt>
              <c:pt idx="3">
                <c:v>10800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30576"/>
        <c:axId val="35830032"/>
      </c:barChart>
      <c:catAx>
        <c:axId val="3583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583003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830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5830576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396129</xdr:colOff>
      <xdr:row>2</xdr:row>
      <xdr:rowOff>109816</xdr:rowOff>
    </xdr:from>
    <xdr:to>
      <xdr:col>13</xdr:col>
      <xdr:colOff>403412</xdr:colOff>
      <xdr:row>5</xdr:row>
      <xdr:rowOff>15687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74835" y="450475"/>
          <a:ext cx="1369918" cy="416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758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104775</xdr:colOff>
      <xdr:row>64</xdr:row>
      <xdr:rowOff>0</xdr:rowOff>
    </xdr:from>
    <xdr:to>
      <xdr:col>9</xdr:col>
      <xdr:colOff>104775</xdr:colOff>
      <xdr:row>64</xdr:row>
      <xdr:rowOff>0</xdr:rowOff>
    </xdr:to>
    <xdr:graphicFrame macro="">
      <xdr:nvGraphicFramePr>
        <xdr:cNvPr id="758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504825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7581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85725</xdr:colOff>
      <xdr:row>0</xdr:row>
      <xdr:rowOff>0</xdr:rowOff>
    </xdr:from>
    <xdr:to>
      <xdr:col>31</xdr:col>
      <xdr:colOff>161925</xdr:colOff>
      <xdr:row>0</xdr:row>
      <xdr:rowOff>0</xdr:rowOff>
    </xdr:to>
    <xdr:pic>
      <xdr:nvPicPr>
        <xdr:cNvPr id="79883" name="Picture 1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60900" y="0"/>
          <a:ext cx="2057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M80"/>
  <sheetViews>
    <sheetView showGridLines="0" zoomScale="85" zoomScaleNormal="85" zoomScaleSheetLayoutView="70" workbookViewId="0">
      <selection activeCell="B2" sqref="B2"/>
    </sheetView>
  </sheetViews>
  <sheetFormatPr defaultColWidth="9.140625" defaultRowHeight="13.5" customHeight="1" x14ac:dyDescent="0.2"/>
  <cols>
    <col min="1" max="1" width="3.7109375" style="642" customWidth="1"/>
    <col min="2" max="2" width="2.7109375" style="642" customWidth="1"/>
    <col min="3" max="5" width="9.85546875" style="642" customWidth="1"/>
    <col min="6" max="6" width="10.85546875" style="642" customWidth="1"/>
    <col min="7" max="7" width="10.7109375" style="642" customWidth="1"/>
    <col min="8" max="13" width="9.85546875" style="642" customWidth="1"/>
    <col min="14" max="16384" width="9.140625" style="642"/>
  </cols>
  <sheetData>
    <row r="4" spans="3:13" ht="13.5" customHeight="1" x14ac:dyDescent="0.3">
      <c r="C4" s="438" t="s">
        <v>368</v>
      </c>
      <c r="J4" s="643" t="s">
        <v>261</v>
      </c>
      <c r="K4" s="644">
        <v>42856</v>
      </c>
      <c r="L4" s="645"/>
      <c r="M4" s="646"/>
    </row>
    <row r="5" spans="3:13" ht="13.5" customHeight="1" x14ac:dyDescent="0.2">
      <c r="C5" s="647"/>
    </row>
    <row r="6" spans="3:13" ht="13.5" customHeight="1" x14ac:dyDescent="0.2">
      <c r="C6" s="648"/>
    </row>
    <row r="8" spans="3:13" ht="13.5" customHeight="1" x14ac:dyDescent="0.2">
      <c r="C8" s="642" t="s">
        <v>102</v>
      </c>
      <c r="G8" s="649" t="s">
        <v>213</v>
      </c>
      <c r="H8" s="642" t="s">
        <v>266</v>
      </c>
    </row>
    <row r="9" spans="3:13" ht="13.5" customHeight="1" x14ac:dyDescent="0.2">
      <c r="C9" s="642" t="s">
        <v>103</v>
      </c>
    </row>
    <row r="11" spans="3:13" ht="13.5" customHeight="1" x14ac:dyDescent="0.2">
      <c r="C11" s="642" t="s">
        <v>369</v>
      </c>
    </row>
    <row r="12" spans="3:13" ht="13.5" customHeight="1" x14ac:dyDescent="0.2">
      <c r="C12" s="642" t="s">
        <v>258</v>
      </c>
    </row>
    <row r="13" spans="3:13" ht="13.5" customHeight="1" x14ac:dyDescent="0.2">
      <c r="C13" s="642" t="s">
        <v>104</v>
      </c>
    </row>
    <row r="14" spans="3:13" ht="13.5" customHeight="1" x14ac:dyDescent="0.2">
      <c r="C14" s="642" t="s">
        <v>105</v>
      </c>
    </row>
    <row r="15" spans="3:13" ht="13.5" customHeight="1" x14ac:dyDescent="0.2">
      <c r="C15" s="642" t="s">
        <v>267</v>
      </c>
    </row>
    <row r="16" spans="3:13" ht="13.5" customHeight="1" x14ac:dyDescent="0.2">
      <c r="C16" s="642" t="s">
        <v>221</v>
      </c>
    </row>
    <row r="18" spans="3:3" ht="13.5" customHeight="1" x14ac:dyDescent="0.2">
      <c r="C18" s="648" t="s">
        <v>137</v>
      </c>
    </row>
    <row r="19" spans="3:3" ht="13.5" customHeight="1" x14ac:dyDescent="0.2">
      <c r="C19" s="642" t="s">
        <v>114</v>
      </c>
    </row>
    <row r="20" spans="3:3" ht="13.5" customHeight="1" x14ac:dyDescent="0.2">
      <c r="C20" s="642" t="s">
        <v>222</v>
      </c>
    </row>
    <row r="21" spans="3:3" ht="13.5" customHeight="1" x14ac:dyDescent="0.2">
      <c r="C21" s="642" t="s">
        <v>204</v>
      </c>
    </row>
    <row r="22" spans="3:3" ht="13.5" customHeight="1" x14ac:dyDescent="0.2">
      <c r="C22" s="642" t="s">
        <v>120</v>
      </c>
    </row>
    <row r="23" spans="3:3" ht="13.5" customHeight="1" x14ac:dyDescent="0.2">
      <c r="C23" s="642" t="s">
        <v>121</v>
      </c>
    </row>
    <row r="24" spans="3:3" ht="13.5" customHeight="1" x14ac:dyDescent="0.2">
      <c r="C24" s="642" t="s">
        <v>122</v>
      </c>
    </row>
    <row r="25" spans="3:3" ht="13.5" customHeight="1" x14ac:dyDescent="0.2">
      <c r="C25" s="650" t="s">
        <v>223</v>
      </c>
    </row>
    <row r="26" spans="3:3" ht="13.5" customHeight="1" x14ac:dyDescent="0.2">
      <c r="C26" s="650" t="s">
        <v>275</v>
      </c>
    </row>
    <row r="27" spans="3:3" ht="13.5" customHeight="1" x14ac:dyDescent="0.2">
      <c r="C27" s="650" t="s">
        <v>206</v>
      </c>
    </row>
    <row r="29" spans="3:3" ht="13.5" customHeight="1" x14ac:dyDescent="0.2">
      <c r="C29" s="651" t="s">
        <v>31</v>
      </c>
    </row>
    <row r="30" spans="3:3" ht="13.5" customHeight="1" x14ac:dyDescent="0.2">
      <c r="C30" s="652" t="s">
        <v>106</v>
      </c>
    </row>
    <row r="31" spans="3:3" ht="13.5" customHeight="1" x14ac:dyDescent="0.2">
      <c r="C31" s="652" t="s">
        <v>107</v>
      </c>
    </row>
    <row r="32" spans="3:3" ht="13.5" customHeight="1" x14ac:dyDescent="0.2">
      <c r="C32" s="652" t="s">
        <v>108</v>
      </c>
    </row>
    <row r="33" spans="3:3" ht="13.5" customHeight="1" x14ac:dyDescent="0.2">
      <c r="C33" s="652" t="s">
        <v>309</v>
      </c>
    </row>
    <row r="34" spans="3:3" ht="13.5" customHeight="1" x14ac:dyDescent="0.2">
      <c r="C34" s="652" t="s">
        <v>310</v>
      </c>
    </row>
    <row r="35" spans="3:3" ht="13.5" customHeight="1" x14ac:dyDescent="0.2">
      <c r="C35" s="652" t="s">
        <v>109</v>
      </c>
    </row>
    <row r="36" spans="3:3" ht="13.5" customHeight="1" x14ac:dyDescent="0.2">
      <c r="C36" s="652" t="s">
        <v>110</v>
      </c>
    </row>
    <row r="37" spans="3:3" ht="13.5" customHeight="1" x14ac:dyDescent="0.2">
      <c r="C37" s="652" t="s">
        <v>268</v>
      </c>
    </row>
    <row r="38" spans="3:3" ht="13.5" customHeight="1" x14ac:dyDescent="0.2">
      <c r="C38" s="652" t="s">
        <v>276</v>
      </c>
    </row>
    <row r="39" spans="3:3" ht="13.5" customHeight="1" x14ac:dyDescent="0.2">
      <c r="C39" s="652" t="s">
        <v>370</v>
      </c>
    </row>
    <row r="40" spans="3:3" ht="13.5" customHeight="1" x14ac:dyDescent="0.2">
      <c r="C40" s="652" t="s">
        <v>240</v>
      </c>
    </row>
    <row r="41" spans="3:3" ht="13.5" customHeight="1" x14ac:dyDescent="0.2">
      <c r="C41" s="652" t="s">
        <v>205</v>
      </c>
    </row>
    <row r="43" spans="3:3" ht="13.5" customHeight="1" x14ac:dyDescent="0.2">
      <c r="C43" s="648" t="s">
        <v>139</v>
      </c>
    </row>
    <row r="44" spans="3:3" ht="13.5" customHeight="1" x14ac:dyDescent="0.2">
      <c r="C44" s="642" t="s">
        <v>207</v>
      </c>
    </row>
    <row r="45" spans="3:3" ht="13.5" customHeight="1" x14ac:dyDescent="0.2">
      <c r="C45" s="642" t="s">
        <v>224</v>
      </c>
    </row>
    <row r="47" spans="3:3" ht="13.5" customHeight="1" x14ac:dyDescent="0.2">
      <c r="C47" s="648" t="s">
        <v>140</v>
      </c>
    </row>
    <row r="48" spans="3:3" ht="13.5" customHeight="1" x14ac:dyDescent="0.2">
      <c r="C48" s="642" t="s">
        <v>116</v>
      </c>
    </row>
    <row r="49" spans="3:3" ht="13.5" customHeight="1" x14ac:dyDescent="0.2">
      <c r="C49" s="642" t="s">
        <v>371</v>
      </c>
    </row>
    <row r="50" spans="3:3" ht="13.5" customHeight="1" x14ac:dyDescent="0.2">
      <c r="C50" s="642" t="s">
        <v>277</v>
      </c>
    </row>
    <row r="52" spans="3:3" ht="13.5" customHeight="1" x14ac:dyDescent="0.2">
      <c r="C52" s="648" t="s">
        <v>111</v>
      </c>
    </row>
    <row r="53" spans="3:3" ht="13.5" customHeight="1" x14ac:dyDescent="0.2">
      <c r="C53" s="642" t="s">
        <v>278</v>
      </c>
    </row>
    <row r="55" spans="3:3" ht="13.5" customHeight="1" x14ac:dyDescent="0.2">
      <c r="C55" s="648" t="s">
        <v>158</v>
      </c>
    </row>
    <row r="56" spans="3:3" ht="13.5" customHeight="1" x14ac:dyDescent="0.2">
      <c r="C56" s="642" t="s">
        <v>138</v>
      </c>
    </row>
    <row r="58" spans="3:3" ht="13.5" customHeight="1" x14ac:dyDescent="0.2">
      <c r="C58" s="648" t="s">
        <v>157</v>
      </c>
    </row>
    <row r="59" spans="3:3" ht="13.5" customHeight="1" x14ac:dyDescent="0.2">
      <c r="C59" s="642" t="s">
        <v>170</v>
      </c>
    </row>
    <row r="60" spans="3:3" ht="13.5" customHeight="1" x14ac:dyDescent="0.2">
      <c r="C60" s="642" t="s">
        <v>225</v>
      </c>
    </row>
    <row r="62" spans="3:3" ht="13.5" customHeight="1" x14ac:dyDescent="0.2">
      <c r="C62" s="648" t="s">
        <v>159</v>
      </c>
    </row>
    <row r="63" spans="3:3" ht="13.5" customHeight="1" x14ac:dyDescent="0.2">
      <c r="C63" s="642" t="s">
        <v>192</v>
      </c>
    </row>
    <row r="64" spans="3:3" ht="13.5" customHeight="1" x14ac:dyDescent="0.2">
      <c r="C64" s="642" t="s">
        <v>269</v>
      </c>
    </row>
    <row r="65" spans="3:6" ht="13.5" customHeight="1" x14ac:dyDescent="0.2">
      <c r="C65" s="642" t="s">
        <v>270</v>
      </c>
    </row>
    <row r="66" spans="3:6" ht="13.5" customHeight="1" x14ac:dyDescent="0.2">
      <c r="C66" s="642" t="s">
        <v>141</v>
      </c>
    </row>
    <row r="67" spans="3:6" ht="13.5" customHeight="1" x14ac:dyDescent="0.2">
      <c r="C67" s="642" t="s">
        <v>271</v>
      </c>
    </row>
    <row r="69" spans="3:6" ht="13.5" customHeight="1" x14ac:dyDescent="0.2">
      <c r="C69" s="648" t="s">
        <v>162</v>
      </c>
    </row>
    <row r="70" spans="3:6" ht="13.5" customHeight="1" x14ac:dyDescent="0.2">
      <c r="C70" s="653" t="s">
        <v>364</v>
      </c>
    </row>
    <row r="72" spans="3:6" ht="13.5" customHeight="1" x14ac:dyDescent="0.2">
      <c r="C72" s="648" t="s">
        <v>115</v>
      </c>
    </row>
    <row r="73" spans="3:6" ht="13.5" customHeight="1" x14ac:dyDescent="0.2">
      <c r="C73" s="642" t="s">
        <v>263</v>
      </c>
    </row>
    <row r="74" spans="3:6" ht="13.5" customHeight="1" x14ac:dyDescent="0.2">
      <c r="C74" s="642" t="s">
        <v>264</v>
      </c>
    </row>
    <row r="75" spans="3:6" ht="13.5" customHeight="1" x14ac:dyDescent="0.2">
      <c r="C75" s="642" t="s">
        <v>259</v>
      </c>
    </row>
    <row r="76" spans="3:6" ht="13.5" customHeight="1" x14ac:dyDescent="0.2">
      <c r="C76" s="642" t="s">
        <v>208</v>
      </c>
    </row>
    <row r="78" spans="3:6" ht="13.5" customHeight="1" x14ac:dyDescent="0.2">
      <c r="C78" s="648" t="s">
        <v>112</v>
      </c>
    </row>
    <row r="79" spans="3:6" ht="13.5" customHeight="1" x14ac:dyDescent="0.2">
      <c r="C79" s="652" t="s">
        <v>113</v>
      </c>
    </row>
    <row r="80" spans="3:6" ht="13.5" customHeight="1" x14ac:dyDescent="0.2">
      <c r="C80" s="642" t="s">
        <v>227</v>
      </c>
      <c r="F80" s="642" t="s">
        <v>226</v>
      </c>
    </row>
  </sheetData>
  <sheetProtection algorithmName="SHA-512" hashValue="i9NEkzBeiHc0/zr6tAurCjjE2BpGpgs6+9HR8UGCzjnwXFYGZyLaVJpGo+PFWoHem2IL3OM2nPfkbvQ7OXbotQ==" saltValue="Jc7jQCXsHPPozaJdOHONtA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6" orientation="portrait" verticalDpi="300" r:id="rId1"/>
  <headerFooter alignWithMargins="0">
    <oddHeader>&amp;L&amp;"Arial,Vet"&amp;F&amp;R&amp;"Arial,Vet"&amp;A</oddHeader>
    <oddFooter>&amp;L&amp;"Arial,Vet"PO-Raad&amp;C&amp;"Arial,Vet"&amp;D&amp;R&amp;"Arial,Vet"pagina &amp;P</oddFooter>
  </headerFooter>
  <rowBreaks count="1" manualBreakCount="1">
    <brk id="81" min="1" max="1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pageSetUpPr fitToPage="1"/>
  </sheetPr>
  <dimension ref="A1:BR58"/>
  <sheetViews>
    <sheetView zoomScale="85" zoomScaleNormal="85" zoomScaleSheetLayoutView="50" workbookViewId="0"/>
  </sheetViews>
  <sheetFormatPr defaultColWidth="9.140625" defaultRowHeight="12.75" customHeight="1" x14ac:dyDescent="0.2"/>
  <cols>
    <col min="1" max="1" width="45.7109375" style="2" customWidth="1"/>
    <col min="2" max="2" width="2.7109375" style="2" customWidth="1"/>
    <col min="3" max="67" width="14.85546875" style="2" customWidth="1"/>
    <col min="68" max="68" width="14.85546875" style="4" customWidth="1"/>
    <col min="69" max="69" width="9.7109375" style="4" customWidth="1"/>
    <col min="70" max="70" width="9.7109375" style="5" customWidth="1"/>
    <col min="71" max="147" width="9.7109375" style="2" customWidth="1"/>
    <col min="148" max="16384" width="9.140625" style="2"/>
  </cols>
  <sheetData>
    <row r="1" spans="1:40" ht="12.75" customHeight="1" x14ac:dyDescent="0.2">
      <c r="A1" s="1"/>
      <c r="B1" s="1"/>
      <c r="C1" s="1"/>
      <c r="D1" s="1"/>
      <c r="E1" s="1"/>
      <c r="F1" s="1"/>
      <c r="G1" s="1"/>
      <c r="H1" s="1"/>
      <c r="AH1" s="1"/>
      <c r="AI1" s="1"/>
      <c r="AJ1" s="1"/>
      <c r="AM1" s="3"/>
      <c r="AN1" s="3"/>
    </row>
    <row r="2" spans="1:40" ht="12.75" customHeight="1" x14ac:dyDescent="0.2">
      <c r="A2" s="2" t="s">
        <v>58</v>
      </c>
      <c r="C2" s="6">
        <v>2016</v>
      </c>
      <c r="D2" s="6">
        <f t="shared" ref="D2" si="0">C2+1</f>
        <v>2017</v>
      </c>
      <c r="E2" s="6">
        <f t="shared" ref="E2" si="1">D2+1</f>
        <v>2018</v>
      </c>
      <c r="F2" s="6">
        <f t="shared" ref="F2" si="2">E2+1</f>
        <v>2019</v>
      </c>
      <c r="G2" s="6">
        <f t="shared" ref="G2" si="3">F2+1</f>
        <v>2020</v>
      </c>
      <c r="H2" s="6">
        <f t="shared" ref="H2:I2" si="4">G2+1</f>
        <v>2021</v>
      </c>
      <c r="I2" s="6">
        <f t="shared" si="4"/>
        <v>2022</v>
      </c>
      <c r="AH2" s="1"/>
      <c r="AI2" s="1"/>
      <c r="AJ2" s="1"/>
      <c r="AM2" s="3"/>
      <c r="AN2" s="3"/>
    </row>
    <row r="3" spans="1:40" ht="12.75" customHeight="1" x14ac:dyDescent="0.2">
      <c r="A3" s="2" t="s">
        <v>29</v>
      </c>
      <c r="C3" s="6" t="s">
        <v>243</v>
      </c>
      <c r="D3" s="6" t="s">
        <v>262</v>
      </c>
      <c r="E3" s="6" t="s">
        <v>273</v>
      </c>
      <c r="F3" s="6" t="s">
        <v>280</v>
      </c>
      <c r="G3" s="6" t="s">
        <v>325</v>
      </c>
      <c r="H3" s="6" t="s">
        <v>365</v>
      </c>
      <c r="I3" s="6" t="s">
        <v>366</v>
      </c>
    </row>
    <row r="4" spans="1:40" ht="12.75" customHeight="1" x14ac:dyDescent="0.2">
      <c r="A4" s="2" t="s">
        <v>45</v>
      </c>
      <c r="C4" s="7">
        <v>42278</v>
      </c>
      <c r="D4" s="7">
        <v>42644</v>
      </c>
      <c r="E4" s="7">
        <v>43009</v>
      </c>
      <c r="F4" s="7">
        <v>43374</v>
      </c>
      <c r="G4" s="7">
        <v>43739</v>
      </c>
      <c r="H4" s="7">
        <v>44105</v>
      </c>
      <c r="I4" s="7">
        <v>44470</v>
      </c>
    </row>
    <row r="5" spans="1:40" ht="12.75" customHeight="1" x14ac:dyDescent="0.2">
      <c r="A5" s="1"/>
      <c r="B5" s="1"/>
      <c r="C5" s="1"/>
      <c r="D5" s="1"/>
      <c r="E5" s="1"/>
      <c r="F5" s="1"/>
      <c r="G5" s="1"/>
      <c r="H5" s="1"/>
      <c r="AI5" s="8"/>
    </row>
    <row r="6" spans="1:40" s="13" customFormat="1" x14ac:dyDescent="0.2">
      <c r="A6" s="2" t="s">
        <v>100</v>
      </c>
      <c r="B6" s="11"/>
      <c r="C6" s="1"/>
      <c r="D6" s="12">
        <v>0.62</v>
      </c>
      <c r="E6" s="12">
        <v>0.62</v>
      </c>
      <c r="F6" s="11"/>
      <c r="G6" s="11"/>
      <c r="H6" s="11"/>
      <c r="I6" s="11"/>
    </row>
    <row r="7" spans="1:40" s="13" customFormat="1" x14ac:dyDescent="0.2">
      <c r="A7" s="2" t="s">
        <v>289</v>
      </c>
      <c r="B7" s="11"/>
      <c r="C7" s="1"/>
      <c r="D7" s="12">
        <v>0.5</v>
      </c>
      <c r="E7" s="12">
        <f>tab!D7</f>
        <v>0.5</v>
      </c>
      <c r="F7" s="11"/>
      <c r="G7" s="11"/>
      <c r="H7" s="11"/>
      <c r="I7" s="11"/>
    </row>
    <row r="8" spans="1:40" s="13" customFormat="1" x14ac:dyDescent="0.2">
      <c r="A8" s="2" t="s">
        <v>290</v>
      </c>
      <c r="B8" s="11"/>
      <c r="C8" s="1"/>
      <c r="D8" s="14">
        <f>D6-D7</f>
        <v>0.12</v>
      </c>
      <c r="E8" s="14">
        <f>E6-E7</f>
        <v>0.12</v>
      </c>
      <c r="F8" s="29">
        <f>(1+$E$6-E7)/(1+$E$6)</f>
        <v>0.6913580246913581</v>
      </c>
      <c r="G8" s="11"/>
      <c r="H8" s="11"/>
      <c r="I8" s="11"/>
    </row>
    <row r="9" spans="1:40" s="13" customFormat="1" x14ac:dyDescent="0.2">
      <c r="A9" s="2" t="s">
        <v>291</v>
      </c>
      <c r="B9" s="11"/>
      <c r="C9" s="1"/>
      <c r="D9" s="12">
        <v>0.4</v>
      </c>
      <c r="E9" s="12">
        <f>tab!D9</f>
        <v>0.4</v>
      </c>
      <c r="F9" s="11"/>
      <c r="G9" s="11"/>
      <c r="H9" s="11"/>
      <c r="I9" s="11"/>
    </row>
    <row r="10" spans="1:40" s="13" customFormat="1" x14ac:dyDescent="0.2">
      <c r="A10" s="2" t="s">
        <v>290</v>
      </c>
      <c r="B10" s="11"/>
      <c r="C10" s="1"/>
      <c r="D10" s="14">
        <f>D6-D9</f>
        <v>0.21999999999999997</v>
      </c>
      <c r="E10" s="14">
        <f>E6-E9</f>
        <v>0.21999999999999997</v>
      </c>
      <c r="F10" s="29">
        <f>(1+$E$6-E9)/(1+$E$6)</f>
        <v>0.75308641975308654</v>
      </c>
      <c r="G10" s="11"/>
      <c r="H10" s="11"/>
      <c r="I10" s="11"/>
    </row>
    <row r="11" spans="1:40" ht="12.75" customHeight="1" x14ac:dyDescent="0.2">
      <c r="E11" s="9"/>
      <c r="AM11" s="10"/>
      <c r="AN11" s="10"/>
    </row>
    <row r="12" spans="1:40" s="13" customFormat="1" x14ac:dyDescent="0.2">
      <c r="A12" s="18" t="s">
        <v>184</v>
      </c>
      <c r="B12" s="18"/>
      <c r="C12" s="587">
        <v>42370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40" s="13" customFormat="1" x14ac:dyDescent="0.2">
      <c r="A13" s="2" t="s">
        <v>17</v>
      </c>
      <c r="B13" s="18"/>
      <c r="C13" s="19"/>
      <c r="D13" s="20"/>
      <c r="E13" s="18"/>
      <c r="F13" s="18"/>
      <c r="G13" s="2"/>
      <c r="H13" s="2"/>
      <c r="I13" s="18"/>
      <c r="J13" s="2"/>
      <c r="K13" s="21"/>
      <c r="L13" s="2"/>
      <c r="M13" s="2"/>
      <c r="N13" s="2"/>
      <c r="O13" s="2"/>
      <c r="P13" s="2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2"/>
    </row>
    <row r="14" spans="1:40" s="13" customFormat="1" x14ac:dyDescent="0.2">
      <c r="A14" s="18" t="s">
        <v>18</v>
      </c>
      <c r="B14" s="18"/>
      <c r="C14" s="22">
        <v>1</v>
      </c>
      <c r="D14" s="22">
        <v>2</v>
      </c>
      <c r="E14" s="22">
        <v>3</v>
      </c>
      <c r="F14" s="22">
        <v>4</v>
      </c>
      <c r="G14" s="22">
        <v>5</v>
      </c>
      <c r="H14" s="22">
        <v>6</v>
      </c>
      <c r="I14" s="22">
        <v>7</v>
      </c>
      <c r="J14" s="22">
        <v>8</v>
      </c>
      <c r="K14" s="22">
        <v>9</v>
      </c>
      <c r="L14" s="22">
        <v>10</v>
      </c>
      <c r="M14" s="22">
        <v>11</v>
      </c>
      <c r="N14" s="22">
        <v>12</v>
      </c>
      <c r="O14" s="22">
        <v>13</v>
      </c>
      <c r="P14" s="22">
        <v>14</v>
      </c>
      <c r="Q14" s="22">
        <v>15</v>
      </c>
      <c r="R14" s="22">
        <v>16</v>
      </c>
      <c r="S14" s="22">
        <v>17</v>
      </c>
      <c r="T14" s="22">
        <v>18</v>
      </c>
      <c r="U14" s="22">
        <v>19</v>
      </c>
      <c r="V14" s="22">
        <v>20</v>
      </c>
      <c r="W14" s="22" t="s">
        <v>19</v>
      </c>
    </row>
    <row r="15" spans="1:40" s="13" customFormat="1" x14ac:dyDescent="0.2">
      <c r="A15" s="16" t="s">
        <v>9</v>
      </c>
      <c r="B15" s="23"/>
      <c r="C15" s="24">
        <v>2537</v>
      </c>
      <c r="D15" s="24">
        <v>2651</v>
      </c>
      <c r="E15" s="24">
        <v>2777</v>
      </c>
      <c r="F15" s="24">
        <v>2916</v>
      </c>
      <c r="G15" s="24">
        <v>3033</v>
      </c>
      <c r="H15" s="24">
        <v>3154</v>
      </c>
      <c r="I15" s="24">
        <v>3268</v>
      </c>
      <c r="J15" s="24">
        <v>3381</v>
      </c>
      <c r="K15" s="24">
        <v>3503</v>
      </c>
      <c r="L15" s="24">
        <v>3616</v>
      </c>
      <c r="M15" s="24">
        <v>3725</v>
      </c>
      <c r="N15" s="24">
        <v>3837</v>
      </c>
      <c r="O15" s="24">
        <v>4026</v>
      </c>
      <c r="P15" s="24"/>
      <c r="Q15" s="24"/>
      <c r="R15" s="24"/>
      <c r="S15" s="24"/>
      <c r="T15" s="24"/>
      <c r="U15" s="24"/>
      <c r="V15" s="24"/>
      <c r="W15" s="17">
        <f t="shared" ref="W15:W30" si="5">COUNTA(C15:V15)</f>
        <v>13</v>
      </c>
    </row>
    <row r="16" spans="1:40" s="13" customFormat="1" x14ac:dyDescent="0.2">
      <c r="A16" s="16" t="s">
        <v>10</v>
      </c>
      <c r="B16" s="23"/>
      <c r="C16" s="24">
        <v>2591</v>
      </c>
      <c r="D16" s="24">
        <v>2719</v>
      </c>
      <c r="E16" s="24">
        <v>2853</v>
      </c>
      <c r="F16" s="24">
        <v>2975</v>
      </c>
      <c r="G16" s="24">
        <v>3094</v>
      </c>
      <c r="H16" s="24">
        <v>3209</v>
      </c>
      <c r="I16" s="24">
        <v>3322</v>
      </c>
      <c r="J16" s="24">
        <v>3446</v>
      </c>
      <c r="K16" s="24">
        <v>3556</v>
      </c>
      <c r="L16" s="24">
        <v>3668</v>
      </c>
      <c r="M16" s="24">
        <v>3780</v>
      </c>
      <c r="N16" s="24">
        <v>3902</v>
      </c>
      <c r="O16" s="24">
        <v>4026</v>
      </c>
      <c r="P16" s="24">
        <v>4145</v>
      </c>
      <c r="Q16" s="24">
        <v>4261</v>
      </c>
      <c r="R16" s="24">
        <v>4375</v>
      </c>
      <c r="S16" s="24">
        <v>4488</v>
      </c>
      <c r="T16" s="24">
        <v>4546</v>
      </c>
      <c r="U16" s="24"/>
      <c r="V16" s="24"/>
      <c r="W16" s="17">
        <f t="shared" si="5"/>
        <v>18</v>
      </c>
    </row>
    <row r="17" spans="1:23" s="13" customFormat="1" x14ac:dyDescent="0.2">
      <c r="A17" s="16" t="s">
        <v>11</v>
      </c>
      <c r="B17" s="23"/>
      <c r="C17" s="24">
        <v>2719</v>
      </c>
      <c r="D17" s="24">
        <v>2853</v>
      </c>
      <c r="E17" s="24">
        <v>3094</v>
      </c>
      <c r="F17" s="24">
        <v>3322</v>
      </c>
      <c r="G17" s="24">
        <v>3446</v>
      </c>
      <c r="H17" s="24">
        <v>3556</v>
      </c>
      <c r="I17" s="24">
        <v>3668</v>
      </c>
      <c r="J17" s="24">
        <v>3780</v>
      </c>
      <c r="K17" s="24">
        <v>3902</v>
      </c>
      <c r="L17" s="24">
        <v>4026</v>
      </c>
      <c r="M17" s="24">
        <v>4145</v>
      </c>
      <c r="N17" s="24">
        <v>4261</v>
      </c>
      <c r="O17" s="24">
        <v>4375</v>
      </c>
      <c r="P17" s="24">
        <v>4488</v>
      </c>
      <c r="Q17" s="24">
        <v>4607</v>
      </c>
      <c r="R17" s="24">
        <v>4723</v>
      </c>
      <c r="S17" s="24">
        <v>4834</v>
      </c>
      <c r="T17" s="24">
        <v>4951</v>
      </c>
      <c r="U17" s="24">
        <v>5097</v>
      </c>
      <c r="V17" s="24">
        <v>5168</v>
      </c>
      <c r="W17" s="17">
        <f t="shared" si="5"/>
        <v>20</v>
      </c>
    </row>
    <row r="18" spans="1:23" s="13" customFormat="1" x14ac:dyDescent="0.2">
      <c r="A18" s="16" t="s">
        <v>14</v>
      </c>
      <c r="B18" s="23"/>
      <c r="C18" s="24">
        <v>2853</v>
      </c>
      <c r="D18" s="24">
        <v>3094</v>
      </c>
      <c r="E18" s="24">
        <v>3322</v>
      </c>
      <c r="F18" s="24">
        <v>3556</v>
      </c>
      <c r="G18" s="24">
        <v>3780</v>
      </c>
      <c r="H18" s="24">
        <v>4026</v>
      </c>
      <c r="I18" s="24">
        <v>4145</v>
      </c>
      <c r="J18" s="24">
        <v>4261</v>
      </c>
      <c r="K18" s="24">
        <v>4375</v>
      </c>
      <c r="L18" s="24">
        <v>4488</v>
      </c>
      <c r="M18" s="24">
        <v>4607</v>
      </c>
      <c r="N18" s="24">
        <v>4723</v>
      </c>
      <c r="O18" s="24">
        <v>4834</v>
      </c>
      <c r="P18" s="24">
        <v>4951</v>
      </c>
      <c r="Q18" s="24">
        <v>5097</v>
      </c>
      <c r="R18" s="24">
        <v>5240</v>
      </c>
      <c r="S18" s="24">
        <v>5386</v>
      </c>
      <c r="T18" s="24">
        <v>5438</v>
      </c>
      <c r="U18" s="24">
        <v>5601</v>
      </c>
      <c r="V18" s="24"/>
      <c r="W18" s="17">
        <f t="shared" si="5"/>
        <v>19</v>
      </c>
    </row>
    <row r="19" spans="1:23" s="13" customFormat="1" x14ac:dyDescent="0.2">
      <c r="A19" s="16" t="s">
        <v>3</v>
      </c>
      <c r="B19" s="23"/>
      <c r="C19" s="24">
        <v>2771</v>
      </c>
      <c r="D19" s="24">
        <v>2879</v>
      </c>
      <c r="E19" s="24">
        <v>2990</v>
      </c>
      <c r="F19" s="24">
        <v>3097</v>
      </c>
      <c r="G19" s="24">
        <v>3206</v>
      </c>
      <c r="H19" s="24">
        <v>3316</v>
      </c>
      <c r="I19" s="24">
        <v>3425</v>
      </c>
      <c r="J19" s="24">
        <v>3534</v>
      </c>
      <c r="K19" s="24">
        <v>3642</v>
      </c>
      <c r="L19" s="24">
        <v>3751</v>
      </c>
      <c r="M19" s="24">
        <v>3862</v>
      </c>
      <c r="N19" s="24">
        <v>3970</v>
      </c>
      <c r="O19" s="24">
        <v>4081</v>
      </c>
      <c r="P19" s="24"/>
      <c r="Q19" s="24"/>
      <c r="R19" s="24"/>
      <c r="S19" s="24"/>
      <c r="T19" s="24"/>
      <c r="U19" s="639"/>
      <c r="V19" s="639"/>
      <c r="W19" s="17">
        <f t="shared" si="5"/>
        <v>13</v>
      </c>
    </row>
    <row r="20" spans="1:23" s="13" customFormat="1" x14ac:dyDescent="0.2">
      <c r="A20" s="16" t="s">
        <v>4</v>
      </c>
      <c r="B20" s="23"/>
      <c r="C20" s="24">
        <v>2879</v>
      </c>
      <c r="D20" s="24">
        <v>3097</v>
      </c>
      <c r="E20" s="24">
        <v>3316</v>
      </c>
      <c r="F20" s="24">
        <v>3425</v>
      </c>
      <c r="G20" s="24">
        <v>3534</v>
      </c>
      <c r="H20" s="24">
        <v>3642</v>
      </c>
      <c r="I20" s="24">
        <v>3751</v>
      </c>
      <c r="J20" s="24">
        <v>3862</v>
      </c>
      <c r="K20" s="24">
        <v>3970</v>
      </c>
      <c r="L20" s="24">
        <v>4081</v>
      </c>
      <c r="M20" s="24">
        <v>4191</v>
      </c>
      <c r="N20" s="24">
        <v>4298</v>
      </c>
      <c r="O20" s="24">
        <v>4408</v>
      </c>
      <c r="P20" s="24">
        <v>4515</v>
      </c>
      <c r="Q20" s="24">
        <v>4627</v>
      </c>
      <c r="R20" s="24"/>
      <c r="S20" s="24"/>
      <c r="T20" s="24"/>
      <c r="U20" s="639"/>
      <c r="V20" s="639"/>
      <c r="W20" s="17">
        <f t="shared" si="5"/>
        <v>15</v>
      </c>
    </row>
    <row r="21" spans="1:23" s="13" customFormat="1" x14ac:dyDescent="0.2">
      <c r="A21" s="16" t="s">
        <v>20</v>
      </c>
      <c r="B21" s="23"/>
      <c r="C21" s="24">
        <v>2879</v>
      </c>
      <c r="D21" s="24">
        <v>3097</v>
      </c>
      <c r="E21" s="24">
        <v>3316</v>
      </c>
      <c r="F21" s="24">
        <v>3425</v>
      </c>
      <c r="G21" s="24">
        <v>3534</v>
      </c>
      <c r="H21" s="24">
        <v>3642</v>
      </c>
      <c r="I21" s="24">
        <v>3751</v>
      </c>
      <c r="J21" s="24">
        <v>3862</v>
      </c>
      <c r="K21" s="24">
        <v>3970</v>
      </c>
      <c r="L21" s="24">
        <v>4081</v>
      </c>
      <c r="M21" s="24">
        <v>4191</v>
      </c>
      <c r="N21" s="24">
        <v>4298</v>
      </c>
      <c r="O21" s="24">
        <v>4408</v>
      </c>
      <c r="P21" s="24">
        <v>4515</v>
      </c>
      <c r="Q21" s="24">
        <v>4627</v>
      </c>
      <c r="R21" s="24">
        <v>4735</v>
      </c>
      <c r="S21" s="24">
        <v>4845</v>
      </c>
      <c r="T21" s="24"/>
      <c r="U21" s="639"/>
      <c r="V21" s="639"/>
      <c r="W21" s="17">
        <f t="shared" si="5"/>
        <v>17</v>
      </c>
    </row>
    <row r="22" spans="1:23" s="13" customFormat="1" x14ac:dyDescent="0.2">
      <c r="A22" s="16" t="s">
        <v>5</v>
      </c>
      <c r="B22" s="23"/>
      <c r="C22" s="24">
        <v>2990</v>
      </c>
      <c r="D22" s="24">
        <v>3316</v>
      </c>
      <c r="E22" s="24">
        <v>3534</v>
      </c>
      <c r="F22" s="24">
        <v>3751</v>
      </c>
      <c r="G22" s="24">
        <v>3970</v>
      </c>
      <c r="H22" s="24">
        <v>4081</v>
      </c>
      <c r="I22" s="24">
        <v>4191</v>
      </c>
      <c r="J22" s="24">
        <v>4298</v>
      </c>
      <c r="K22" s="24">
        <v>4408</v>
      </c>
      <c r="L22" s="24">
        <v>4515</v>
      </c>
      <c r="M22" s="24">
        <v>4627</v>
      </c>
      <c r="N22" s="24">
        <v>4735</v>
      </c>
      <c r="O22" s="24">
        <v>4845</v>
      </c>
      <c r="P22" s="24">
        <v>4952</v>
      </c>
      <c r="Q22" s="24">
        <v>5062</v>
      </c>
      <c r="R22" s="24">
        <v>5172</v>
      </c>
      <c r="S22" s="24"/>
      <c r="T22" s="24"/>
      <c r="U22" s="639"/>
      <c r="V22" s="639"/>
      <c r="W22" s="17">
        <f t="shared" si="5"/>
        <v>16</v>
      </c>
    </row>
    <row r="23" spans="1:23" s="13" customFormat="1" x14ac:dyDescent="0.2">
      <c r="A23" s="16" t="s">
        <v>21</v>
      </c>
      <c r="B23" s="23"/>
      <c r="C23" s="24">
        <v>2990</v>
      </c>
      <c r="D23" s="24">
        <v>3316</v>
      </c>
      <c r="E23" s="24">
        <v>3534</v>
      </c>
      <c r="F23" s="24">
        <v>3751</v>
      </c>
      <c r="G23" s="24">
        <v>3970</v>
      </c>
      <c r="H23" s="24">
        <v>4081</v>
      </c>
      <c r="I23" s="24">
        <v>4191</v>
      </c>
      <c r="J23" s="24">
        <v>4298</v>
      </c>
      <c r="K23" s="24">
        <v>4408</v>
      </c>
      <c r="L23" s="24">
        <v>4515</v>
      </c>
      <c r="M23" s="24">
        <v>4627</v>
      </c>
      <c r="N23" s="24">
        <v>4735</v>
      </c>
      <c r="O23" s="24">
        <v>4845</v>
      </c>
      <c r="P23" s="24">
        <v>4952</v>
      </c>
      <c r="Q23" s="24">
        <v>5062</v>
      </c>
      <c r="R23" s="24">
        <v>5172</v>
      </c>
      <c r="S23" s="24">
        <v>5281</v>
      </c>
      <c r="T23" s="24">
        <v>5389</v>
      </c>
      <c r="U23" s="639"/>
      <c r="V23" s="639"/>
      <c r="W23" s="17">
        <f t="shared" si="5"/>
        <v>18</v>
      </c>
    </row>
    <row r="24" spans="1:23" s="13" customFormat="1" x14ac:dyDescent="0.2">
      <c r="A24" s="16" t="s">
        <v>12</v>
      </c>
      <c r="B24" s="23"/>
      <c r="C24" s="24">
        <v>3035</v>
      </c>
      <c r="D24" s="24">
        <v>3262</v>
      </c>
      <c r="E24" s="24">
        <v>3494</v>
      </c>
      <c r="F24" s="24">
        <v>3716</v>
      </c>
      <c r="G24" s="24">
        <v>3962</v>
      </c>
      <c r="H24" s="24">
        <v>4081</v>
      </c>
      <c r="I24" s="24">
        <v>4195</v>
      </c>
      <c r="J24" s="24">
        <v>4311</v>
      </c>
      <c r="K24" s="24">
        <v>4421</v>
      </c>
      <c r="L24" s="24">
        <v>4540</v>
      </c>
      <c r="M24" s="24">
        <v>4655</v>
      </c>
      <c r="N24" s="24">
        <v>4767</v>
      </c>
      <c r="O24" s="24">
        <v>4882</v>
      </c>
      <c r="P24" s="24">
        <v>5027</v>
      </c>
      <c r="Q24" s="24">
        <v>5171</v>
      </c>
      <c r="R24" s="24">
        <v>5315</v>
      </c>
      <c r="S24" s="24">
        <v>5459</v>
      </c>
      <c r="T24" s="24">
        <v>5529</v>
      </c>
      <c r="U24" s="639"/>
      <c r="V24" s="639"/>
      <c r="W24" s="17">
        <f t="shared" si="5"/>
        <v>18</v>
      </c>
    </row>
    <row r="25" spans="1:23" s="13" customFormat="1" x14ac:dyDescent="0.2">
      <c r="A25" s="16" t="s">
        <v>13</v>
      </c>
      <c r="B25" s="23"/>
      <c r="C25" s="24">
        <v>3149</v>
      </c>
      <c r="D25" s="24">
        <v>3384</v>
      </c>
      <c r="E25" s="24">
        <v>3606</v>
      </c>
      <c r="F25" s="24">
        <v>3838</v>
      </c>
      <c r="G25" s="24">
        <v>4081</v>
      </c>
      <c r="H25" s="24">
        <v>4311</v>
      </c>
      <c r="I25" s="24">
        <v>4540</v>
      </c>
      <c r="J25" s="24">
        <v>4655</v>
      </c>
      <c r="K25" s="24">
        <v>4767</v>
      </c>
      <c r="L25" s="24">
        <v>4882</v>
      </c>
      <c r="M25" s="24">
        <v>5027</v>
      </c>
      <c r="N25" s="24">
        <v>5171</v>
      </c>
      <c r="O25" s="24">
        <v>5315</v>
      </c>
      <c r="P25" s="24">
        <v>5459</v>
      </c>
      <c r="Q25" s="24">
        <v>5605</v>
      </c>
      <c r="R25" s="24">
        <v>5758</v>
      </c>
      <c r="S25" s="24">
        <v>5915</v>
      </c>
      <c r="T25" s="24">
        <v>6076</v>
      </c>
      <c r="U25" s="639"/>
      <c r="V25" s="639"/>
      <c r="W25" s="17">
        <f t="shared" si="5"/>
        <v>18</v>
      </c>
    </row>
    <row r="26" spans="1:23" s="13" customFormat="1" x14ac:dyDescent="0.2">
      <c r="A26" s="2" t="s">
        <v>24</v>
      </c>
      <c r="B26" s="25"/>
      <c r="C26" s="639">
        <v>1551.6</v>
      </c>
      <c r="D26" s="639">
        <v>1571</v>
      </c>
      <c r="E26" s="639">
        <v>1636</v>
      </c>
      <c r="F26" s="639">
        <v>1666</v>
      </c>
      <c r="G26" s="639">
        <v>1700</v>
      </c>
      <c r="H26" s="639">
        <v>1735</v>
      </c>
      <c r="I26" s="639">
        <v>1780</v>
      </c>
      <c r="J26" s="639"/>
      <c r="K26" s="654"/>
      <c r="L26" s="654"/>
      <c r="M26" s="654"/>
      <c r="N26" s="654"/>
      <c r="O26" s="654"/>
      <c r="P26" s="654"/>
      <c r="Q26" s="654"/>
      <c r="R26" s="654"/>
      <c r="S26" s="654"/>
      <c r="T26" s="654"/>
      <c r="U26" s="654"/>
      <c r="V26" s="639"/>
      <c r="W26" s="17">
        <f t="shared" si="5"/>
        <v>7</v>
      </c>
    </row>
    <row r="27" spans="1:23" s="13" customFormat="1" x14ac:dyDescent="0.2">
      <c r="A27" s="2" t="s">
        <v>28</v>
      </c>
      <c r="B27" s="25"/>
      <c r="C27" s="639">
        <v>1551.6</v>
      </c>
      <c r="D27" s="639">
        <v>1604</v>
      </c>
      <c r="E27" s="639">
        <v>1666</v>
      </c>
      <c r="F27" s="639">
        <v>1735</v>
      </c>
      <c r="G27" s="639">
        <v>1780</v>
      </c>
      <c r="H27" s="639">
        <v>1833</v>
      </c>
      <c r="I27" s="639">
        <v>1896</v>
      </c>
      <c r="J27" s="639">
        <v>1957</v>
      </c>
      <c r="K27" s="654"/>
      <c r="L27" s="654"/>
      <c r="M27" s="654"/>
      <c r="N27" s="654"/>
      <c r="O27" s="654"/>
      <c r="P27" s="654"/>
      <c r="Q27" s="654"/>
      <c r="R27" s="654"/>
      <c r="S27" s="654"/>
      <c r="T27" s="654"/>
      <c r="U27" s="654"/>
      <c r="V27" s="639"/>
      <c r="W27" s="17">
        <f t="shared" si="5"/>
        <v>8</v>
      </c>
    </row>
    <row r="28" spans="1:23" s="13" customFormat="1" x14ac:dyDescent="0.2">
      <c r="A28" s="2" t="s">
        <v>25</v>
      </c>
      <c r="B28" s="25"/>
      <c r="C28" s="639">
        <v>1551.6</v>
      </c>
      <c r="D28" s="639">
        <v>1666</v>
      </c>
      <c r="E28" s="639">
        <v>1735</v>
      </c>
      <c r="F28" s="639">
        <v>1833</v>
      </c>
      <c r="G28" s="639">
        <v>1896</v>
      </c>
      <c r="H28" s="639">
        <v>1957</v>
      </c>
      <c r="I28" s="639">
        <v>2017</v>
      </c>
      <c r="J28" s="639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639"/>
      <c r="W28" s="17">
        <f t="shared" si="5"/>
        <v>7</v>
      </c>
    </row>
    <row r="29" spans="1:23" s="13" customFormat="1" x14ac:dyDescent="0.2">
      <c r="A29" s="16" t="s">
        <v>6</v>
      </c>
      <c r="B29" s="23"/>
      <c r="C29" s="24">
        <v>2436</v>
      </c>
      <c r="D29" s="24">
        <v>2485</v>
      </c>
      <c r="E29" s="24">
        <v>2539</v>
      </c>
      <c r="F29" s="24">
        <v>2593</v>
      </c>
      <c r="G29" s="24">
        <v>2647</v>
      </c>
      <c r="H29" s="24">
        <v>2710</v>
      </c>
      <c r="I29" s="24">
        <v>2776</v>
      </c>
      <c r="J29" s="24">
        <v>2847</v>
      </c>
      <c r="K29" s="24">
        <v>2927</v>
      </c>
      <c r="L29" s="24">
        <v>3009</v>
      </c>
      <c r="M29" s="24">
        <v>3099</v>
      </c>
      <c r="N29" s="24">
        <v>3194</v>
      </c>
      <c r="O29" s="24">
        <v>3296</v>
      </c>
      <c r="P29" s="24">
        <v>3401</v>
      </c>
      <c r="Q29" s="24">
        <v>3482</v>
      </c>
      <c r="R29" s="654"/>
      <c r="S29" s="654"/>
      <c r="T29" s="654"/>
      <c r="U29" s="654"/>
      <c r="V29" s="639"/>
      <c r="W29" s="17">
        <f t="shared" si="5"/>
        <v>15</v>
      </c>
    </row>
    <row r="30" spans="1:23" s="13" customFormat="1" x14ac:dyDescent="0.2">
      <c r="A30" s="16" t="s">
        <v>7</v>
      </c>
      <c r="B30" s="23"/>
      <c r="C30" s="24">
        <v>2525</v>
      </c>
      <c r="D30" s="24">
        <v>2586</v>
      </c>
      <c r="E30" s="24">
        <v>2655</v>
      </c>
      <c r="F30" s="24">
        <v>2722</v>
      </c>
      <c r="G30" s="24">
        <v>2789</v>
      </c>
      <c r="H30" s="24">
        <v>2865</v>
      </c>
      <c r="I30" s="24">
        <v>2947</v>
      </c>
      <c r="J30" s="24">
        <v>3037</v>
      </c>
      <c r="K30" s="24">
        <v>3141</v>
      </c>
      <c r="L30" s="24">
        <v>3246</v>
      </c>
      <c r="M30" s="24">
        <v>3360</v>
      </c>
      <c r="N30" s="24">
        <v>3477</v>
      </c>
      <c r="O30" s="24">
        <v>3599</v>
      </c>
      <c r="P30" s="24">
        <v>3727</v>
      </c>
      <c r="Q30" s="24">
        <v>3826</v>
      </c>
      <c r="R30" s="654"/>
      <c r="S30" s="654"/>
      <c r="T30" s="654"/>
      <c r="U30" s="654"/>
      <c r="V30" s="639"/>
      <c r="W30" s="17">
        <f t="shared" si="5"/>
        <v>15</v>
      </c>
    </row>
    <row r="31" spans="1:23" s="13" customFormat="1" x14ac:dyDescent="0.2">
      <c r="A31" s="16" t="s">
        <v>8</v>
      </c>
      <c r="B31" s="23"/>
      <c r="C31" s="24">
        <v>2539</v>
      </c>
      <c r="D31" s="24">
        <v>2662</v>
      </c>
      <c r="E31" s="24">
        <v>2788</v>
      </c>
      <c r="F31" s="24">
        <v>2915</v>
      </c>
      <c r="G31" s="24">
        <v>3041</v>
      </c>
      <c r="H31" s="24">
        <v>3171</v>
      </c>
      <c r="I31" s="24">
        <v>3304</v>
      </c>
      <c r="J31" s="24">
        <v>3440</v>
      </c>
      <c r="K31" s="24">
        <v>3582</v>
      </c>
      <c r="L31" s="24">
        <v>3728</v>
      </c>
      <c r="M31" s="24">
        <v>3874</v>
      </c>
      <c r="N31" s="24">
        <v>4027</v>
      </c>
      <c r="O31" s="24">
        <v>4183</v>
      </c>
      <c r="P31" s="24">
        <v>4342</v>
      </c>
      <c r="Q31" s="24">
        <v>4464</v>
      </c>
      <c r="R31" s="654"/>
      <c r="S31" s="654"/>
      <c r="T31" s="654"/>
      <c r="U31" s="654"/>
      <c r="V31" s="639"/>
      <c r="W31" s="17">
        <f t="shared" ref="W31:W56" si="6">COUNTA(C31:V31)</f>
        <v>15</v>
      </c>
    </row>
    <row r="32" spans="1:23" s="13" customFormat="1" x14ac:dyDescent="0.2">
      <c r="A32" s="16" t="s">
        <v>15</v>
      </c>
      <c r="B32" s="23"/>
      <c r="C32" s="24">
        <v>2548</v>
      </c>
      <c r="D32" s="24">
        <v>2702</v>
      </c>
      <c r="E32" s="24">
        <v>2859</v>
      </c>
      <c r="F32" s="24">
        <v>3018</v>
      </c>
      <c r="G32" s="24">
        <v>3178</v>
      </c>
      <c r="H32" s="24">
        <v>3345</v>
      </c>
      <c r="I32" s="24">
        <v>3518</v>
      </c>
      <c r="J32" s="24">
        <v>3694</v>
      </c>
      <c r="K32" s="24">
        <v>3879</v>
      </c>
      <c r="L32" s="24">
        <v>4071</v>
      </c>
      <c r="M32" s="24">
        <v>4269</v>
      </c>
      <c r="N32" s="24">
        <v>4473</v>
      </c>
      <c r="O32" s="24">
        <v>4685</v>
      </c>
      <c r="P32" s="24">
        <v>4902</v>
      </c>
      <c r="Q32" s="24">
        <v>5079</v>
      </c>
      <c r="R32" s="654"/>
      <c r="S32" s="654"/>
      <c r="T32" s="654"/>
      <c r="U32" s="654"/>
      <c r="V32" s="639"/>
      <c r="W32" s="17">
        <f t="shared" si="6"/>
        <v>15</v>
      </c>
    </row>
    <row r="33" spans="1:23" s="13" customFormat="1" x14ac:dyDescent="0.2">
      <c r="A33" s="16" t="s">
        <v>16</v>
      </c>
      <c r="B33" s="23"/>
      <c r="C33" s="24">
        <v>3279</v>
      </c>
      <c r="D33" s="24">
        <v>3403</v>
      </c>
      <c r="E33" s="24">
        <v>3514</v>
      </c>
      <c r="F33" s="24">
        <v>3737</v>
      </c>
      <c r="G33" s="24">
        <v>3984</v>
      </c>
      <c r="H33" s="24">
        <v>4139</v>
      </c>
      <c r="I33" s="24">
        <v>4297</v>
      </c>
      <c r="J33" s="24">
        <v>4454</v>
      </c>
      <c r="K33" s="24">
        <v>4612</v>
      </c>
      <c r="L33" s="24">
        <v>4768</v>
      </c>
      <c r="M33" s="24">
        <v>4927</v>
      </c>
      <c r="N33" s="24">
        <v>5085</v>
      </c>
      <c r="O33" s="24">
        <v>5243</v>
      </c>
      <c r="P33" s="24">
        <v>5400</v>
      </c>
      <c r="Q33" s="24">
        <v>5507</v>
      </c>
      <c r="R33" s="654"/>
      <c r="S33" s="654"/>
      <c r="T33" s="654"/>
      <c r="U33" s="654"/>
      <c r="V33" s="639"/>
      <c r="W33" s="17"/>
    </row>
    <row r="34" spans="1:23" s="13" customFormat="1" x14ac:dyDescent="0.2">
      <c r="A34" s="2" t="s">
        <v>22</v>
      </c>
      <c r="B34" s="25"/>
      <c r="C34" s="639">
        <v>1218</v>
      </c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54"/>
      <c r="S34" s="655"/>
      <c r="T34" s="655"/>
      <c r="U34" s="655"/>
      <c r="V34" s="640"/>
      <c r="W34" s="17">
        <f t="shared" si="6"/>
        <v>1</v>
      </c>
    </row>
    <row r="35" spans="1:23" s="13" customFormat="1" x14ac:dyDescent="0.2">
      <c r="A35" s="2" t="s">
        <v>23</v>
      </c>
      <c r="B35" s="25"/>
      <c r="C35" s="639">
        <v>1262.5</v>
      </c>
      <c r="D35" s="640"/>
      <c r="E35" s="640"/>
      <c r="F35" s="640"/>
      <c r="G35" s="640"/>
      <c r="H35" s="640"/>
      <c r="I35" s="640"/>
      <c r="J35" s="640"/>
      <c r="K35" s="640"/>
      <c r="L35" s="640"/>
      <c r="M35" s="640"/>
      <c r="N35" s="640"/>
      <c r="O35" s="640"/>
      <c r="P35" s="640"/>
      <c r="Q35" s="640"/>
      <c r="R35" s="654"/>
      <c r="S35" s="655"/>
      <c r="T35" s="655"/>
      <c r="U35" s="655"/>
      <c r="V35" s="640"/>
      <c r="W35" s="17">
        <f t="shared" si="6"/>
        <v>1</v>
      </c>
    </row>
    <row r="36" spans="1:23" s="13" customFormat="1" x14ac:dyDescent="0.2">
      <c r="A36" s="11" t="s">
        <v>79</v>
      </c>
      <c r="B36" s="26"/>
      <c r="C36" s="24">
        <v>2771</v>
      </c>
      <c r="D36" s="24">
        <v>2879</v>
      </c>
      <c r="E36" s="24">
        <v>2990</v>
      </c>
      <c r="F36" s="24">
        <v>3097</v>
      </c>
      <c r="G36" s="24">
        <v>3206</v>
      </c>
      <c r="H36" s="24">
        <v>3316</v>
      </c>
      <c r="I36" s="24">
        <v>3425</v>
      </c>
      <c r="J36" s="24">
        <v>3534</v>
      </c>
      <c r="K36" s="24">
        <v>3642</v>
      </c>
      <c r="L36" s="24">
        <v>3751</v>
      </c>
      <c r="M36" s="24">
        <v>3862</v>
      </c>
      <c r="N36" s="24"/>
      <c r="O36" s="24"/>
      <c r="P36" s="24"/>
      <c r="Q36" s="24"/>
      <c r="R36" s="654"/>
      <c r="S36" s="654"/>
      <c r="T36" s="654"/>
      <c r="U36" s="654"/>
      <c r="V36" s="639"/>
      <c r="W36" s="17">
        <f t="shared" si="6"/>
        <v>11</v>
      </c>
    </row>
    <row r="37" spans="1:23" s="13" customFormat="1" x14ac:dyDescent="0.2">
      <c r="A37" s="11" t="s">
        <v>75</v>
      </c>
      <c r="B37" s="26"/>
      <c r="C37" s="24">
        <v>2879</v>
      </c>
      <c r="D37" s="24">
        <v>3097</v>
      </c>
      <c r="E37" s="24">
        <v>3316</v>
      </c>
      <c r="F37" s="24">
        <v>3425</v>
      </c>
      <c r="G37" s="24">
        <v>3534</v>
      </c>
      <c r="H37" s="24">
        <v>3642</v>
      </c>
      <c r="I37" s="24">
        <v>3751</v>
      </c>
      <c r="J37" s="24">
        <v>3862</v>
      </c>
      <c r="K37" s="24">
        <v>3970</v>
      </c>
      <c r="L37" s="24">
        <v>4081</v>
      </c>
      <c r="M37" s="24"/>
      <c r="N37" s="24"/>
      <c r="O37" s="24"/>
      <c r="P37" s="24"/>
      <c r="Q37" s="24"/>
      <c r="R37" s="654"/>
      <c r="S37" s="654"/>
      <c r="T37" s="654"/>
      <c r="U37" s="654"/>
      <c r="V37" s="639"/>
      <c r="W37" s="17">
        <f t="shared" si="6"/>
        <v>10</v>
      </c>
    </row>
    <row r="38" spans="1:23" s="13" customFormat="1" x14ac:dyDescent="0.2">
      <c r="A38" s="11" t="s">
        <v>76</v>
      </c>
      <c r="B38" s="26"/>
      <c r="C38" s="24">
        <v>2879</v>
      </c>
      <c r="D38" s="24">
        <v>3097</v>
      </c>
      <c r="E38" s="24">
        <v>3316</v>
      </c>
      <c r="F38" s="24">
        <v>3424</v>
      </c>
      <c r="G38" s="24">
        <v>3534</v>
      </c>
      <c r="H38" s="24">
        <v>3641</v>
      </c>
      <c r="I38" s="24">
        <v>3751</v>
      </c>
      <c r="J38" s="24">
        <v>3862</v>
      </c>
      <c r="K38" s="24">
        <v>3970</v>
      </c>
      <c r="L38" s="24">
        <v>4081</v>
      </c>
      <c r="M38" s="24">
        <v>4191</v>
      </c>
      <c r="N38" s="24"/>
      <c r="O38" s="24"/>
      <c r="P38" s="24"/>
      <c r="Q38" s="24"/>
      <c r="R38" s="654"/>
      <c r="S38" s="654"/>
      <c r="T38" s="654"/>
      <c r="U38" s="654"/>
      <c r="V38" s="639"/>
      <c r="W38" s="17">
        <f t="shared" si="6"/>
        <v>11</v>
      </c>
    </row>
    <row r="39" spans="1:23" s="13" customFormat="1" x14ac:dyDescent="0.2">
      <c r="A39" s="11" t="s">
        <v>78</v>
      </c>
      <c r="B39" s="26"/>
      <c r="C39" s="24">
        <v>2990</v>
      </c>
      <c r="D39" s="24">
        <v>3316</v>
      </c>
      <c r="E39" s="24">
        <v>3534</v>
      </c>
      <c r="F39" s="24">
        <v>3751</v>
      </c>
      <c r="G39" s="24">
        <v>3970</v>
      </c>
      <c r="H39" s="24">
        <v>4081</v>
      </c>
      <c r="I39" s="24">
        <v>4191</v>
      </c>
      <c r="J39" s="24">
        <v>4298</v>
      </c>
      <c r="K39" s="24">
        <v>4408</v>
      </c>
      <c r="L39" s="24">
        <v>4515</v>
      </c>
      <c r="M39" s="24">
        <v>4627</v>
      </c>
      <c r="N39" s="24">
        <v>4735</v>
      </c>
      <c r="O39" s="24">
        <v>4845</v>
      </c>
      <c r="P39" s="24"/>
      <c r="Q39" s="24"/>
      <c r="R39" s="654"/>
      <c r="S39" s="654"/>
      <c r="T39" s="654"/>
      <c r="U39" s="654"/>
      <c r="V39" s="639"/>
      <c r="W39" s="17">
        <f t="shared" si="6"/>
        <v>13</v>
      </c>
    </row>
    <row r="40" spans="1:23" s="13" customFormat="1" x14ac:dyDescent="0.2">
      <c r="A40" s="11" t="s">
        <v>77</v>
      </c>
      <c r="B40" s="26"/>
      <c r="C40" s="639">
        <v>2990</v>
      </c>
      <c r="D40" s="24">
        <v>3316</v>
      </c>
      <c r="E40" s="24">
        <v>3534</v>
      </c>
      <c r="F40" s="24">
        <v>3751</v>
      </c>
      <c r="G40" s="24">
        <v>3970</v>
      </c>
      <c r="H40" s="24">
        <v>4081</v>
      </c>
      <c r="I40" s="24">
        <v>4191</v>
      </c>
      <c r="J40" s="24">
        <v>4298</v>
      </c>
      <c r="K40" s="24">
        <v>4408</v>
      </c>
      <c r="L40" s="24">
        <v>4515</v>
      </c>
      <c r="M40" s="24">
        <v>4627</v>
      </c>
      <c r="N40" s="24">
        <v>4735</v>
      </c>
      <c r="O40" s="24">
        <v>4845</v>
      </c>
      <c r="P40" s="24">
        <v>4952</v>
      </c>
      <c r="Q40" s="24">
        <v>5062</v>
      </c>
      <c r="R40" s="654"/>
      <c r="S40" s="654"/>
      <c r="T40" s="654"/>
      <c r="U40" s="654"/>
      <c r="V40" s="639"/>
      <c r="W40" s="17">
        <f t="shared" si="6"/>
        <v>15</v>
      </c>
    </row>
    <row r="41" spans="1:23" s="13" customFormat="1" x14ac:dyDescent="0.2">
      <c r="A41" s="2">
        <v>1</v>
      </c>
      <c r="B41" s="25"/>
      <c r="C41" s="639">
        <v>1551.6</v>
      </c>
      <c r="D41" s="639">
        <v>1571</v>
      </c>
      <c r="E41" s="24">
        <v>1636</v>
      </c>
      <c r="F41" s="24">
        <v>1666</v>
      </c>
      <c r="G41" s="24">
        <v>1700</v>
      </c>
      <c r="H41" s="24">
        <v>1735</v>
      </c>
      <c r="I41" s="24">
        <v>1780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654"/>
      <c r="V41" s="639"/>
      <c r="W41" s="17">
        <f t="shared" si="6"/>
        <v>7</v>
      </c>
    </row>
    <row r="42" spans="1:23" s="13" customFormat="1" x14ac:dyDescent="0.2">
      <c r="A42" s="2">
        <v>2</v>
      </c>
      <c r="B42" s="25"/>
      <c r="C42" s="639">
        <v>1551.6</v>
      </c>
      <c r="D42" s="24">
        <v>1604</v>
      </c>
      <c r="E42" s="24">
        <v>1666</v>
      </c>
      <c r="F42" s="24">
        <v>1735</v>
      </c>
      <c r="G42" s="24">
        <v>1780</v>
      </c>
      <c r="H42" s="24">
        <v>1833</v>
      </c>
      <c r="I42" s="24">
        <v>1896</v>
      </c>
      <c r="J42" s="24">
        <v>1957</v>
      </c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654"/>
      <c r="V42" s="639"/>
      <c r="W42" s="17">
        <f t="shared" si="6"/>
        <v>8</v>
      </c>
    </row>
    <row r="43" spans="1:23" s="13" customFormat="1" x14ac:dyDescent="0.2">
      <c r="A43" s="2">
        <v>3</v>
      </c>
      <c r="B43" s="25"/>
      <c r="C43" s="639">
        <v>1551.6</v>
      </c>
      <c r="D43" s="24">
        <v>1666</v>
      </c>
      <c r="E43" s="24">
        <v>1735</v>
      </c>
      <c r="F43" s="24">
        <v>1833</v>
      </c>
      <c r="G43" s="24">
        <v>1896</v>
      </c>
      <c r="H43" s="24">
        <v>1957</v>
      </c>
      <c r="I43" s="24">
        <v>2017</v>
      </c>
      <c r="J43" s="24">
        <v>2074</v>
      </c>
      <c r="K43" s="24">
        <v>2131</v>
      </c>
      <c r="L43" s="24"/>
      <c r="M43" s="24"/>
      <c r="N43" s="24"/>
      <c r="O43" s="24"/>
      <c r="P43" s="24"/>
      <c r="Q43" s="24"/>
      <c r="R43" s="24"/>
      <c r="S43" s="24"/>
      <c r="T43" s="24"/>
      <c r="U43" s="654"/>
      <c r="V43" s="639"/>
      <c r="W43" s="17">
        <f t="shared" si="6"/>
        <v>9</v>
      </c>
    </row>
    <row r="44" spans="1:23" s="13" customFormat="1" x14ac:dyDescent="0.2">
      <c r="A44" s="2">
        <v>4</v>
      </c>
      <c r="B44" s="25"/>
      <c r="C44" s="639">
        <v>1571</v>
      </c>
      <c r="D44" s="24">
        <v>1636</v>
      </c>
      <c r="E44" s="24">
        <v>1700</v>
      </c>
      <c r="F44" s="24">
        <v>1780</v>
      </c>
      <c r="G44" s="24">
        <v>1896</v>
      </c>
      <c r="H44" s="24">
        <v>1957</v>
      </c>
      <c r="I44" s="24">
        <v>2017</v>
      </c>
      <c r="J44" s="24">
        <v>2074</v>
      </c>
      <c r="K44" s="24">
        <v>2131</v>
      </c>
      <c r="L44" s="24">
        <v>2187</v>
      </c>
      <c r="M44" s="24">
        <v>2242</v>
      </c>
      <c r="N44" s="24"/>
      <c r="O44" s="24"/>
      <c r="P44" s="24"/>
      <c r="Q44" s="24"/>
      <c r="R44" s="24"/>
      <c r="S44" s="24"/>
      <c r="T44" s="24"/>
      <c r="U44" s="654"/>
      <c r="V44" s="639"/>
      <c r="W44" s="17">
        <f t="shared" si="6"/>
        <v>11</v>
      </c>
    </row>
    <row r="45" spans="1:23" s="13" customFormat="1" x14ac:dyDescent="0.2">
      <c r="A45" s="2">
        <v>5</v>
      </c>
      <c r="B45" s="25"/>
      <c r="C45" s="24">
        <v>1604</v>
      </c>
      <c r="D45" s="24">
        <v>1636</v>
      </c>
      <c r="E45" s="24">
        <v>1735</v>
      </c>
      <c r="F45" s="24">
        <v>1833</v>
      </c>
      <c r="G45" s="24">
        <v>1957</v>
      </c>
      <c r="H45" s="24">
        <v>2017</v>
      </c>
      <c r="I45" s="24">
        <v>2074</v>
      </c>
      <c r="J45" s="24">
        <v>2131</v>
      </c>
      <c r="K45" s="24">
        <v>2187</v>
      </c>
      <c r="L45" s="24">
        <v>2242</v>
      </c>
      <c r="M45" s="24">
        <v>2295</v>
      </c>
      <c r="N45" s="24">
        <v>2357</v>
      </c>
      <c r="O45" s="24"/>
      <c r="P45" s="24"/>
      <c r="Q45" s="24"/>
      <c r="R45" s="24"/>
      <c r="S45" s="24"/>
      <c r="T45" s="24"/>
      <c r="U45" s="654"/>
      <c r="V45" s="639"/>
      <c r="W45" s="17">
        <f t="shared" si="6"/>
        <v>12</v>
      </c>
    </row>
    <row r="46" spans="1:23" s="13" customFormat="1" x14ac:dyDescent="0.2">
      <c r="A46" s="2">
        <v>6</v>
      </c>
      <c r="B46" s="25"/>
      <c r="C46" s="24">
        <v>1666</v>
      </c>
      <c r="D46" s="24">
        <v>1735</v>
      </c>
      <c r="E46" s="24">
        <v>1957</v>
      </c>
      <c r="F46" s="24">
        <v>2074</v>
      </c>
      <c r="G46" s="24">
        <v>2131</v>
      </c>
      <c r="H46" s="24">
        <v>2187</v>
      </c>
      <c r="I46" s="24">
        <v>2242</v>
      </c>
      <c r="J46" s="24">
        <v>2295</v>
      </c>
      <c r="K46" s="24">
        <v>2357</v>
      </c>
      <c r="L46" s="24">
        <v>2414</v>
      </c>
      <c r="M46" s="24">
        <v>2470</v>
      </c>
      <c r="N46" s="24"/>
      <c r="O46" s="24"/>
      <c r="P46" s="24"/>
      <c r="Q46" s="24"/>
      <c r="R46" s="24"/>
      <c r="S46" s="24"/>
      <c r="T46" s="24"/>
      <c r="U46" s="654"/>
      <c r="V46" s="639"/>
      <c r="W46" s="17">
        <f t="shared" si="6"/>
        <v>11</v>
      </c>
    </row>
    <row r="47" spans="1:23" s="13" customFormat="1" x14ac:dyDescent="0.2">
      <c r="A47" s="2">
        <v>7</v>
      </c>
      <c r="B47" s="25"/>
      <c r="C47" s="24">
        <v>1780</v>
      </c>
      <c r="D47" s="24">
        <v>1833</v>
      </c>
      <c r="E47" s="24">
        <v>1957</v>
      </c>
      <c r="F47" s="24">
        <v>2187</v>
      </c>
      <c r="G47" s="24">
        <v>2295</v>
      </c>
      <c r="H47" s="24">
        <v>2357</v>
      </c>
      <c r="I47" s="24">
        <v>2414</v>
      </c>
      <c r="J47" s="24">
        <v>2470</v>
      </c>
      <c r="K47" s="24">
        <v>2527</v>
      </c>
      <c r="L47" s="24">
        <v>2589</v>
      </c>
      <c r="M47" s="24">
        <v>2653</v>
      </c>
      <c r="N47" s="24">
        <v>2723</v>
      </c>
      <c r="O47" s="24"/>
      <c r="P47" s="24"/>
      <c r="Q47" s="24"/>
      <c r="R47" s="24"/>
      <c r="S47" s="24"/>
      <c r="T47" s="24"/>
      <c r="U47" s="654"/>
      <c r="V47" s="639"/>
      <c r="W47" s="17">
        <f t="shared" si="6"/>
        <v>12</v>
      </c>
    </row>
    <row r="48" spans="1:23" s="13" customFormat="1" x14ac:dyDescent="0.2">
      <c r="A48" s="2">
        <v>8</v>
      </c>
      <c r="B48" s="25"/>
      <c r="C48" s="24">
        <v>2017</v>
      </c>
      <c r="D48" s="24">
        <v>2074</v>
      </c>
      <c r="E48" s="24">
        <v>2187</v>
      </c>
      <c r="F48" s="24">
        <v>2414</v>
      </c>
      <c r="G48" s="24">
        <v>2527</v>
      </c>
      <c r="H48" s="24">
        <v>2653</v>
      </c>
      <c r="I48" s="24">
        <v>2723</v>
      </c>
      <c r="J48" s="24">
        <v>2788</v>
      </c>
      <c r="K48" s="24">
        <v>2845</v>
      </c>
      <c r="L48" s="24">
        <v>2907</v>
      </c>
      <c r="M48" s="24">
        <v>2968</v>
      </c>
      <c r="N48" s="24">
        <v>3026</v>
      </c>
      <c r="O48" s="24">
        <v>3080</v>
      </c>
      <c r="P48" s="24"/>
      <c r="Q48" s="24"/>
      <c r="R48" s="24"/>
      <c r="S48" s="24"/>
      <c r="T48" s="24"/>
      <c r="U48" s="654"/>
      <c r="V48" s="639"/>
      <c r="W48" s="17">
        <f t="shared" si="6"/>
        <v>13</v>
      </c>
    </row>
    <row r="49" spans="1:40" s="13" customFormat="1" x14ac:dyDescent="0.2">
      <c r="A49" s="2">
        <v>9</v>
      </c>
      <c r="B49" s="25"/>
      <c r="C49" s="24">
        <v>2319</v>
      </c>
      <c r="D49" s="24">
        <v>2438</v>
      </c>
      <c r="E49" s="24">
        <v>2678</v>
      </c>
      <c r="F49" s="24">
        <v>2815</v>
      </c>
      <c r="G49" s="24">
        <v>2934</v>
      </c>
      <c r="H49" s="24">
        <v>3056</v>
      </c>
      <c r="I49" s="24">
        <v>3169</v>
      </c>
      <c r="J49" s="24">
        <v>3283</v>
      </c>
      <c r="K49" s="24">
        <v>3408</v>
      </c>
      <c r="L49" s="24">
        <v>3516</v>
      </c>
      <c r="M49" s="24"/>
      <c r="N49" s="24"/>
      <c r="O49" s="24"/>
      <c r="P49" s="24"/>
      <c r="Q49" s="24"/>
      <c r="R49" s="24"/>
      <c r="S49" s="24"/>
      <c r="T49" s="24"/>
      <c r="U49" s="654"/>
      <c r="V49" s="639"/>
      <c r="W49" s="17">
        <f t="shared" si="6"/>
        <v>10</v>
      </c>
    </row>
    <row r="50" spans="1:40" s="13" customFormat="1" x14ac:dyDescent="0.2">
      <c r="A50" s="2">
        <v>10</v>
      </c>
      <c r="B50" s="25"/>
      <c r="C50" s="24">
        <v>2319</v>
      </c>
      <c r="D50" s="24">
        <v>2553</v>
      </c>
      <c r="E50" s="24">
        <v>2678</v>
      </c>
      <c r="F50" s="24">
        <v>2815</v>
      </c>
      <c r="G50" s="24">
        <v>2934</v>
      </c>
      <c r="H50" s="24">
        <v>3056</v>
      </c>
      <c r="I50" s="24">
        <v>3169</v>
      </c>
      <c r="J50" s="24">
        <v>3283</v>
      </c>
      <c r="K50" s="24">
        <v>3408</v>
      </c>
      <c r="L50" s="24">
        <v>3516</v>
      </c>
      <c r="M50" s="24">
        <v>3630</v>
      </c>
      <c r="N50" s="24">
        <v>3740</v>
      </c>
      <c r="O50" s="24">
        <v>3864</v>
      </c>
      <c r="P50" s="24"/>
      <c r="Q50" s="24"/>
      <c r="R50" s="24"/>
      <c r="S50" s="24"/>
      <c r="T50" s="24"/>
      <c r="U50" s="654"/>
      <c r="V50" s="639"/>
      <c r="W50" s="17">
        <f t="shared" si="6"/>
        <v>13</v>
      </c>
    </row>
    <row r="51" spans="1:40" s="13" customFormat="1" x14ac:dyDescent="0.2">
      <c r="A51" s="2">
        <v>11</v>
      </c>
      <c r="B51" s="25"/>
      <c r="C51" s="24">
        <v>2438</v>
      </c>
      <c r="D51" s="24">
        <v>2553</v>
      </c>
      <c r="E51" s="24">
        <v>2678</v>
      </c>
      <c r="F51" s="24">
        <v>2815</v>
      </c>
      <c r="G51" s="24">
        <v>2934</v>
      </c>
      <c r="H51" s="24">
        <v>3056</v>
      </c>
      <c r="I51" s="24">
        <v>3169</v>
      </c>
      <c r="J51" s="24">
        <v>3408</v>
      </c>
      <c r="K51" s="24">
        <v>3516</v>
      </c>
      <c r="L51" s="24">
        <v>3630</v>
      </c>
      <c r="M51" s="24">
        <v>3740</v>
      </c>
      <c r="N51" s="24">
        <v>3864</v>
      </c>
      <c r="O51" s="24">
        <v>3986</v>
      </c>
      <c r="P51" s="24">
        <v>4107</v>
      </c>
      <c r="Q51" s="24">
        <v>4220</v>
      </c>
      <c r="R51" s="24">
        <v>4337</v>
      </c>
      <c r="S51" s="24">
        <v>4448</v>
      </c>
      <c r="T51" s="24">
        <v>4509</v>
      </c>
      <c r="U51" s="654"/>
      <c r="V51" s="639"/>
      <c r="W51" s="17">
        <f t="shared" si="6"/>
        <v>18</v>
      </c>
    </row>
    <row r="52" spans="1:40" s="13" customFormat="1" x14ac:dyDescent="0.2">
      <c r="A52" s="2">
        <v>12</v>
      </c>
      <c r="B52" s="25"/>
      <c r="C52" s="24">
        <v>3283</v>
      </c>
      <c r="D52" s="24">
        <v>3408</v>
      </c>
      <c r="E52" s="24">
        <v>3516</v>
      </c>
      <c r="F52" s="24">
        <v>3630</v>
      </c>
      <c r="G52" s="24">
        <v>3740</v>
      </c>
      <c r="H52" s="24">
        <v>3864</v>
      </c>
      <c r="I52" s="24">
        <v>4107</v>
      </c>
      <c r="J52" s="24">
        <v>4220</v>
      </c>
      <c r="K52" s="24">
        <v>4337</v>
      </c>
      <c r="L52" s="24">
        <v>4448</v>
      </c>
      <c r="M52" s="24">
        <v>4568</v>
      </c>
      <c r="N52" s="24">
        <v>4685</v>
      </c>
      <c r="O52" s="24">
        <v>4796</v>
      </c>
      <c r="P52" s="24">
        <v>4913</v>
      </c>
      <c r="Q52" s="24">
        <v>5056</v>
      </c>
      <c r="R52" s="24">
        <v>5130</v>
      </c>
      <c r="S52" s="24"/>
      <c r="T52" s="24"/>
      <c r="U52" s="654"/>
      <c r="V52" s="639"/>
      <c r="W52" s="17">
        <f t="shared" si="6"/>
        <v>16</v>
      </c>
    </row>
    <row r="53" spans="1:40" s="13" customFormat="1" x14ac:dyDescent="0.2">
      <c r="A53" s="2">
        <v>13</v>
      </c>
      <c r="B53" s="25"/>
      <c r="C53" s="24">
        <v>3986</v>
      </c>
      <c r="D53" s="24">
        <v>4107</v>
      </c>
      <c r="E53" s="24">
        <v>4220</v>
      </c>
      <c r="F53" s="24">
        <v>4337</v>
      </c>
      <c r="G53" s="24">
        <v>4448</v>
      </c>
      <c r="H53" s="24">
        <v>4685</v>
      </c>
      <c r="I53" s="24">
        <v>4796</v>
      </c>
      <c r="J53" s="24">
        <v>4913</v>
      </c>
      <c r="K53" s="24">
        <v>5056</v>
      </c>
      <c r="L53" s="24">
        <v>5202</v>
      </c>
      <c r="M53" s="24">
        <v>5348</v>
      </c>
      <c r="N53" s="24">
        <v>5491</v>
      </c>
      <c r="O53" s="24">
        <v>5563</v>
      </c>
      <c r="P53" s="24"/>
      <c r="Q53" s="24"/>
      <c r="R53" s="24"/>
      <c r="S53" s="24"/>
      <c r="T53" s="24"/>
      <c r="U53" s="654"/>
      <c r="V53" s="639"/>
      <c r="W53" s="17">
        <f t="shared" si="6"/>
        <v>13</v>
      </c>
    </row>
    <row r="54" spans="1:40" s="13" customFormat="1" x14ac:dyDescent="0.2">
      <c r="A54" s="2">
        <v>14</v>
      </c>
      <c r="B54" s="25"/>
      <c r="C54" s="24">
        <v>4568</v>
      </c>
      <c r="D54" s="24">
        <v>4685</v>
      </c>
      <c r="E54" s="24">
        <v>4913</v>
      </c>
      <c r="F54" s="24">
        <v>5056</v>
      </c>
      <c r="G54" s="24">
        <v>5202</v>
      </c>
      <c r="H54" s="24">
        <v>5348</v>
      </c>
      <c r="I54" s="24">
        <v>5491</v>
      </c>
      <c r="J54" s="24">
        <v>5638</v>
      </c>
      <c r="K54" s="24">
        <v>5793</v>
      </c>
      <c r="L54" s="24">
        <v>5949</v>
      </c>
      <c r="M54" s="24">
        <v>6111</v>
      </c>
      <c r="N54" s="24"/>
      <c r="O54" s="24"/>
      <c r="P54" s="24"/>
      <c r="Q54" s="24"/>
      <c r="R54" s="24"/>
      <c r="S54" s="24"/>
      <c r="T54" s="24"/>
      <c r="U54" s="654"/>
      <c r="V54" s="639"/>
      <c r="W54" s="17">
        <f t="shared" si="6"/>
        <v>11</v>
      </c>
    </row>
    <row r="55" spans="1:40" ht="12.75" customHeight="1" x14ac:dyDescent="0.2">
      <c r="A55" s="2">
        <v>15</v>
      </c>
      <c r="C55" s="24">
        <v>4796</v>
      </c>
      <c r="D55" s="24">
        <v>4913</v>
      </c>
      <c r="E55" s="24">
        <v>5056</v>
      </c>
      <c r="F55" s="24">
        <v>5348</v>
      </c>
      <c r="G55" s="24">
        <v>5491</v>
      </c>
      <c r="H55" s="24">
        <v>5638</v>
      </c>
      <c r="I55" s="24">
        <v>5793</v>
      </c>
      <c r="J55" s="24">
        <v>5949</v>
      </c>
      <c r="K55" s="24">
        <v>6111</v>
      </c>
      <c r="L55" s="24">
        <v>6305</v>
      </c>
      <c r="M55" s="24">
        <v>6508</v>
      </c>
      <c r="N55" s="24">
        <v>6715</v>
      </c>
      <c r="O55" s="24"/>
      <c r="P55" s="24"/>
      <c r="Q55" s="24"/>
      <c r="R55" s="24"/>
      <c r="S55" s="24"/>
      <c r="T55" s="24"/>
      <c r="U55" s="656"/>
      <c r="V55" s="641"/>
      <c r="W55" s="17">
        <f t="shared" si="6"/>
        <v>12</v>
      </c>
      <c r="X55" s="17"/>
      <c r="Y55" s="17"/>
      <c r="Z55" s="17"/>
      <c r="AA55" s="17"/>
      <c r="AB55" s="17"/>
      <c r="AC55" s="17"/>
      <c r="AD55" s="27"/>
      <c r="AE55" s="17"/>
      <c r="AF55" s="28"/>
      <c r="AH55" s="16"/>
    </row>
    <row r="56" spans="1:40" ht="12.75" customHeight="1" x14ac:dyDescent="0.2">
      <c r="A56" s="2">
        <v>16</v>
      </c>
      <c r="C56" s="24">
        <v>5202</v>
      </c>
      <c r="D56" s="24">
        <v>5348</v>
      </c>
      <c r="E56" s="24">
        <v>5491</v>
      </c>
      <c r="F56" s="24">
        <v>5793</v>
      </c>
      <c r="G56" s="24">
        <v>5949</v>
      </c>
      <c r="H56" s="24">
        <v>6111</v>
      </c>
      <c r="I56" s="24">
        <v>6305</v>
      </c>
      <c r="J56" s="24">
        <v>6508</v>
      </c>
      <c r="K56" s="24">
        <v>6715</v>
      </c>
      <c r="L56" s="24">
        <v>6930</v>
      </c>
      <c r="M56" s="24">
        <v>7148</v>
      </c>
      <c r="N56" s="24">
        <v>7377</v>
      </c>
      <c r="O56" s="24"/>
      <c r="P56" s="24"/>
      <c r="Q56" s="24"/>
      <c r="R56" s="24"/>
      <c r="S56" s="24"/>
      <c r="T56" s="24"/>
      <c r="U56" s="656"/>
      <c r="V56" s="641"/>
      <c r="W56" s="17">
        <f t="shared" si="6"/>
        <v>12</v>
      </c>
      <c r="AM56" s="10"/>
      <c r="AN56" s="10"/>
    </row>
    <row r="57" spans="1:40" ht="12.75" customHeight="1" x14ac:dyDescent="0.2">
      <c r="AM57" s="10"/>
      <c r="AN57" s="10"/>
    </row>
    <row r="58" spans="1:40" ht="12.75" customHeight="1" x14ac:dyDescent="0.2">
      <c r="AM58" s="10"/>
      <c r="AN58" s="10"/>
    </row>
  </sheetData>
  <sheetProtection algorithmName="SHA-512" hashValue="qB4Frnbwdn/ppuuMpNfU0762BuRTalYhiX5FTKozSFqsp2Fl3Cv8q5Ve9NJNKw3zroG2v+zw9iYkw1QM+ZsQhA==" saltValue="Z80zakZSlc5W8PjAaYlFGA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35" orientation="landscape" r:id="rId1"/>
  <headerFooter alignWithMargins="0">
    <oddHeader>&amp;L&amp;"Arial,Vet"&amp;F&amp;R&amp;"Arial,Vet"&amp;A</oddHeader>
    <oddFooter>&amp;L&amp;"Arial,Vet"PO-Raad&amp;C&amp;"Arial,Vet"&amp;D&amp;R&amp;"Arial,Vet"pagina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A63" activeCellId="6" sqref="A10:XFD10 A24:XFD24 A31:XFD31 A50:XFD50 A57:XFD57 A60:XFD60 A63:XFD63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3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3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3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3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3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3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  <c r="M7" s="75"/>
    </row>
    <row r="8" spans="1:13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  <c r="M8" s="75"/>
    </row>
    <row r="9" spans="1:13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  <c r="M9" s="75"/>
    </row>
    <row r="10" spans="1:13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  <c r="M10" s="75"/>
    </row>
    <row r="11" spans="1:13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  <c r="M11" s="75"/>
    </row>
    <row r="12" spans="1:13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  <c r="M12" s="75"/>
    </row>
    <row r="13" spans="1:13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  <c r="M13" s="75"/>
    </row>
    <row r="14" spans="1:13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  <c r="M14" s="76"/>
    </row>
    <row r="15" spans="1:13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  <c r="M15" s="84"/>
    </row>
    <row r="16" spans="1:13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  <c r="M16" s="84"/>
    </row>
    <row r="17" spans="2:13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  <c r="M17" s="76"/>
    </row>
    <row r="18" spans="2:13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  <c r="M18" s="76"/>
    </row>
    <row r="19" spans="2:13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  <c r="M19" s="76"/>
    </row>
    <row r="20" spans="2:13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  <c r="M20" s="75"/>
    </row>
    <row r="21" spans="2:13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  <c r="M21" s="75"/>
    </row>
    <row r="22" spans="2:13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  <c r="M22" s="75"/>
    </row>
    <row r="23" spans="2:13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  <c r="M23" s="76"/>
    </row>
    <row r="24" spans="2:13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  <c r="M24" s="76"/>
    </row>
    <row r="25" spans="2:13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  <c r="M25" s="76"/>
    </row>
    <row r="26" spans="2:13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  <c r="M26" s="76"/>
    </row>
    <row r="27" spans="2:13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  <c r="M27" s="76"/>
    </row>
    <row r="28" spans="2:13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  <c r="M28" s="76"/>
    </row>
    <row r="29" spans="2:13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  <c r="M29" s="76"/>
    </row>
    <row r="30" spans="2:13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  <c r="M30" s="76"/>
    </row>
    <row r="31" spans="2:13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  <c r="M31" s="75"/>
    </row>
    <row r="32" spans="2:13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  <c r="M32" s="75"/>
    </row>
    <row r="33" spans="2:13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  <c r="M33" s="75"/>
    </row>
    <row r="34" spans="2:13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  <c r="M34" s="75"/>
    </row>
    <row r="35" spans="2:13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  <c r="M35" s="75"/>
    </row>
    <row r="36" spans="2:13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  <c r="M36" s="75"/>
    </row>
    <row r="37" spans="2:13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  <c r="M37" s="75"/>
    </row>
    <row r="38" spans="2:13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  <c r="M38" s="75"/>
    </row>
    <row r="39" spans="2:13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  <c r="M39" s="83"/>
    </row>
    <row r="40" spans="2:13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  <c r="M40" s="83"/>
    </row>
    <row r="41" spans="2:13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  <c r="M41" s="83"/>
    </row>
    <row r="42" spans="2:13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  <c r="M42" s="588"/>
    </row>
    <row r="43" spans="2:13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  <c r="M43" s="588"/>
    </row>
    <row r="44" spans="2:13" x14ac:dyDescent="0.2">
      <c r="B44" s="45"/>
      <c r="C44" s="74"/>
      <c r="D44" s="75" t="s">
        <v>319</v>
      </c>
      <c r="E44" s="76"/>
      <c r="F44" s="426"/>
      <c r="G44" s="426"/>
      <c r="H44" s="426"/>
      <c r="I44" s="426"/>
      <c r="J44" s="77"/>
      <c r="K44" s="47"/>
      <c r="M44" s="75"/>
    </row>
    <row r="45" spans="2:13" x14ac:dyDescent="0.2">
      <c r="B45" s="45"/>
      <c r="C45" s="74"/>
      <c r="D45" s="75" t="s">
        <v>209</v>
      </c>
      <c r="E45" s="76"/>
      <c r="F45" s="426"/>
      <c r="G45" s="426"/>
      <c r="H45" s="426"/>
      <c r="I45" s="426"/>
      <c r="J45" s="77"/>
      <c r="K45" s="47"/>
      <c r="M45" s="75"/>
    </row>
    <row r="46" spans="2:13" x14ac:dyDescent="0.2">
      <c r="B46" s="45"/>
      <c r="C46" s="74"/>
      <c r="D46" s="76" t="s">
        <v>210</v>
      </c>
      <c r="E46" s="76"/>
      <c r="F46" s="426"/>
      <c r="G46" s="426"/>
      <c r="H46" s="426"/>
      <c r="I46" s="426"/>
      <c r="J46" s="77"/>
      <c r="K46" s="47"/>
      <c r="M46" s="76"/>
    </row>
    <row r="47" spans="2:13" x14ac:dyDescent="0.2">
      <c r="B47" s="45"/>
      <c r="C47" s="74"/>
      <c r="D47" s="84" t="s">
        <v>96</v>
      </c>
      <c r="E47" s="76"/>
      <c r="F47" s="429"/>
      <c r="G47" s="429"/>
      <c r="H47" s="429"/>
      <c r="I47" s="429"/>
      <c r="J47" s="77"/>
      <c r="K47" s="47"/>
      <c r="M47" s="84"/>
    </row>
    <row r="48" spans="2:13" x14ac:dyDescent="0.2">
      <c r="B48" s="45"/>
      <c r="C48" s="74"/>
      <c r="D48" s="84" t="s">
        <v>97</v>
      </c>
      <c r="E48" s="76"/>
      <c r="F48" s="429"/>
      <c r="G48" s="429"/>
      <c r="H48" s="429"/>
      <c r="I48" s="429"/>
      <c r="J48" s="77"/>
      <c r="K48" s="47"/>
      <c r="M48" s="84"/>
    </row>
    <row r="49" spans="2:13" x14ac:dyDescent="0.2">
      <c r="B49" s="45"/>
      <c r="C49" s="74"/>
      <c r="D49" s="84" t="s">
        <v>320</v>
      </c>
      <c r="E49" s="76"/>
      <c r="F49" s="429"/>
      <c r="G49" s="429"/>
      <c r="H49" s="429"/>
      <c r="I49" s="429"/>
      <c r="J49" s="77"/>
      <c r="K49" s="47"/>
      <c r="M49" s="84"/>
    </row>
    <row r="50" spans="2:13" x14ac:dyDescent="0.2">
      <c r="B50" s="45"/>
      <c r="C50" s="74"/>
      <c r="D50" s="76" t="s">
        <v>84</v>
      </c>
      <c r="E50" s="76"/>
      <c r="F50" s="426"/>
      <c r="G50" s="426"/>
      <c r="H50" s="426"/>
      <c r="I50" s="426"/>
      <c r="J50" s="77"/>
      <c r="K50" s="47"/>
      <c r="M50" s="76"/>
    </row>
    <row r="51" spans="2:13" x14ac:dyDescent="0.2">
      <c r="B51" s="45"/>
      <c r="C51" s="74"/>
      <c r="D51" s="76" t="s">
        <v>85</v>
      </c>
      <c r="E51" s="76"/>
      <c r="F51" s="426"/>
      <c r="G51" s="426"/>
      <c r="H51" s="426"/>
      <c r="I51" s="426"/>
      <c r="J51" s="77"/>
      <c r="K51" s="47"/>
      <c r="M51" s="76"/>
    </row>
    <row r="52" spans="2:13" x14ac:dyDescent="0.2">
      <c r="B52" s="45"/>
      <c r="C52" s="74"/>
      <c r="D52" s="75" t="s">
        <v>188</v>
      </c>
      <c r="E52" s="76"/>
      <c r="F52" s="426"/>
      <c r="G52" s="426"/>
      <c r="H52" s="426"/>
      <c r="I52" s="426"/>
      <c r="J52" s="77"/>
      <c r="K52" s="47"/>
      <c r="M52" s="75"/>
    </row>
    <row r="53" spans="2:13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  <c r="M53" s="75"/>
    </row>
    <row r="54" spans="2:13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  <c r="M54" s="75"/>
    </row>
    <row r="55" spans="2:13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  <c r="M55" s="75"/>
    </row>
    <row r="56" spans="2:13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3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3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3" x14ac:dyDescent="0.2">
      <c r="H59" s="39"/>
    </row>
    <row r="60" spans="2:13" x14ac:dyDescent="0.2">
      <c r="H60" s="39"/>
    </row>
    <row r="61" spans="2:13" x14ac:dyDescent="0.2">
      <c r="H61" s="39"/>
    </row>
    <row r="62" spans="2:13" x14ac:dyDescent="0.2">
      <c r="H62" s="39"/>
    </row>
    <row r="63" spans="2:13" x14ac:dyDescent="0.2">
      <c r="H63" s="39"/>
    </row>
    <row r="64" spans="2:13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3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3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3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3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3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3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  <c r="M7" s="75"/>
    </row>
    <row r="8" spans="1:13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  <c r="M8" s="75"/>
    </row>
    <row r="9" spans="1:13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  <c r="M9" s="75"/>
    </row>
    <row r="10" spans="1:13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  <c r="M10" s="75"/>
    </row>
    <row r="11" spans="1:13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  <c r="M11" s="75"/>
    </row>
    <row r="12" spans="1:13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  <c r="M12" s="75"/>
    </row>
    <row r="13" spans="1:13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  <c r="M13" s="75"/>
    </row>
    <row r="14" spans="1:13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  <c r="M14" s="76"/>
    </row>
    <row r="15" spans="1:13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  <c r="M15" s="84"/>
    </row>
    <row r="16" spans="1:13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  <c r="M16" s="84"/>
    </row>
    <row r="17" spans="2:13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  <c r="M17" s="76"/>
    </row>
    <row r="18" spans="2:13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  <c r="M18" s="76"/>
    </row>
    <row r="19" spans="2:13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  <c r="M19" s="76"/>
    </row>
    <row r="20" spans="2:13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  <c r="M20" s="75"/>
    </row>
    <row r="21" spans="2:13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  <c r="M21" s="75"/>
    </row>
    <row r="22" spans="2:13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  <c r="M22" s="75"/>
    </row>
    <row r="23" spans="2:13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  <c r="M23" s="76"/>
    </row>
    <row r="24" spans="2:13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  <c r="M24" s="76"/>
    </row>
    <row r="25" spans="2:13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  <c r="M25" s="76"/>
    </row>
    <row r="26" spans="2:13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  <c r="M26" s="76"/>
    </row>
    <row r="27" spans="2:13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  <c r="M27" s="76"/>
    </row>
    <row r="28" spans="2:13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  <c r="M28" s="76"/>
    </row>
    <row r="29" spans="2:13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  <c r="M29" s="76"/>
    </row>
    <row r="30" spans="2:13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  <c r="M30" s="76"/>
    </row>
    <row r="31" spans="2:13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  <c r="M31" s="75"/>
    </row>
    <row r="32" spans="2:13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  <c r="M32" s="75"/>
    </row>
    <row r="33" spans="2:13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  <c r="M33" s="75"/>
    </row>
    <row r="34" spans="2:13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  <c r="M34" s="75"/>
    </row>
    <row r="35" spans="2:13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  <c r="M35" s="75"/>
    </row>
    <row r="36" spans="2:13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  <c r="M36" s="75"/>
    </row>
    <row r="37" spans="2:13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  <c r="M37" s="75"/>
    </row>
    <row r="38" spans="2:13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  <c r="M38" s="75"/>
    </row>
    <row r="39" spans="2:13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  <c r="M39" s="83"/>
    </row>
    <row r="40" spans="2:13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  <c r="M40" s="83"/>
    </row>
    <row r="41" spans="2:13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  <c r="M41" s="83"/>
    </row>
    <row r="42" spans="2:13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  <c r="M42" s="588"/>
    </row>
    <row r="43" spans="2:13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  <c r="M43" s="588"/>
    </row>
    <row r="44" spans="2:13" x14ac:dyDescent="0.2">
      <c r="B44" s="45"/>
      <c r="C44" s="74"/>
      <c r="D44" s="75" t="s">
        <v>319</v>
      </c>
      <c r="E44" s="76"/>
      <c r="F44" s="428"/>
      <c r="G44" s="428"/>
      <c r="H44" s="428"/>
      <c r="I44" s="428"/>
      <c r="J44" s="77"/>
      <c r="K44" s="47"/>
      <c r="M44" s="75"/>
    </row>
    <row r="45" spans="2:13" x14ac:dyDescent="0.2">
      <c r="B45" s="45"/>
      <c r="C45" s="74"/>
      <c r="D45" s="75" t="s">
        <v>209</v>
      </c>
      <c r="E45" s="76"/>
      <c r="F45" s="428"/>
      <c r="G45" s="428"/>
      <c r="H45" s="428"/>
      <c r="I45" s="428"/>
      <c r="J45" s="77"/>
      <c r="K45" s="47"/>
      <c r="M45" s="75"/>
    </row>
    <row r="46" spans="2:13" x14ac:dyDescent="0.2">
      <c r="B46" s="45"/>
      <c r="C46" s="74"/>
      <c r="D46" s="76" t="s">
        <v>210</v>
      </c>
      <c r="E46" s="76"/>
      <c r="F46" s="428"/>
      <c r="G46" s="428"/>
      <c r="H46" s="428"/>
      <c r="I46" s="428"/>
      <c r="J46" s="77"/>
      <c r="K46" s="47"/>
      <c r="M46" s="76"/>
    </row>
    <row r="47" spans="2:13" x14ac:dyDescent="0.2">
      <c r="B47" s="45"/>
      <c r="C47" s="74"/>
      <c r="D47" s="84" t="s">
        <v>96</v>
      </c>
      <c r="E47" s="76"/>
      <c r="F47" s="426"/>
      <c r="G47" s="426"/>
      <c r="H47" s="426"/>
      <c r="I47" s="426"/>
      <c r="J47" s="77"/>
      <c r="K47" s="47"/>
      <c r="M47" s="84"/>
    </row>
    <row r="48" spans="2:13" x14ac:dyDescent="0.2">
      <c r="B48" s="45"/>
      <c r="C48" s="74"/>
      <c r="D48" s="84" t="s">
        <v>97</v>
      </c>
      <c r="E48" s="76"/>
      <c r="F48" s="426"/>
      <c r="G48" s="426"/>
      <c r="H48" s="426"/>
      <c r="I48" s="426"/>
      <c r="J48" s="77"/>
      <c r="K48" s="47"/>
      <c r="M48" s="84"/>
    </row>
    <row r="49" spans="2:13" x14ac:dyDescent="0.2">
      <c r="B49" s="45"/>
      <c r="C49" s="74"/>
      <c r="D49" s="84" t="s">
        <v>320</v>
      </c>
      <c r="E49" s="76"/>
      <c r="F49" s="426"/>
      <c r="G49" s="426"/>
      <c r="H49" s="426"/>
      <c r="I49" s="426"/>
      <c r="J49" s="77"/>
      <c r="K49" s="47"/>
      <c r="M49" s="84"/>
    </row>
    <row r="50" spans="2:13" x14ac:dyDescent="0.2">
      <c r="B50" s="45"/>
      <c r="C50" s="74"/>
      <c r="D50" s="76" t="s">
        <v>84</v>
      </c>
      <c r="E50" s="76"/>
      <c r="F50" s="429"/>
      <c r="G50" s="429"/>
      <c r="H50" s="429"/>
      <c r="I50" s="429"/>
      <c r="J50" s="77"/>
      <c r="K50" s="47"/>
      <c r="M50" s="76"/>
    </row>
    <row r="51" spans="2:13" x14ac:dyDescent="0.2">
      <c r="B51" s="45"/>
      <c r="C51" s="74"/>
      <c r="D51" s="76" t="s">
        <v>85</v>
      </c>
      <c r="E51" s="76"/>
      <c r="F51" s="429"/>
      <c r="G51" s="429"/>
      <c r="H51" s="429"/>
      <c r="I51" s="429"/>
      <c r="J51" s="77"/>
      <c r="K51" s="47"/>
      <c r="M51" s="76"/>
    </row>
    <row r="52" spans="2:13" x14ac:dyDescent="0.2">
      <c r="B52" s="45"/>
      <c r="C52" s="74"/>
      <c r="D52" s="75" t="s">
        <v>188</v>
      </c>
      <c r="E52" s="76"/>
      <c r="F52" s="429"/>
      <c r="G52" s="429"/>
      <c r="H52" s="429"/>
      <c r="I52" s="429"/>
      <c r="J52" s="77"/>
      <c r="K52" s="47"/>
      <c r="M52" s="75"/>
    </row>
    <row r="53" spans="2:13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  <c r="M53" s="75"/>
    </row>
    <row r="54" spans="2:13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  <c r="M54" s="75"/>
    </row>
    <row r="55" spans="2:13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  <c r="M55" s="75"/>
    </row>
    <row r="56" spans="2:13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3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3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3" x14ac:dyDescent="0.2">
      <c r="H59" s="39"/>
    </row>
    <row r="60" spans="2:13" x14ac:dyDescent="0.2">
      <c r="H60" s="39"/>
    </row>
    <row r="61" spans="2:13" x14ac:dyDescent="0.2">
      <c r="H61" s="39"/>
    </row>
    <row r="62" spans="2:13" x14ac:dyDescent="0.2">
      <c r="H62" s="39"/>
    </row>
    <row r="63" spans="2:13" x14ac:dyDescent="0.2">
      <c r="H63" s="39"/>
    </row>
    <row r="64" spans="2:13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</row>
    <row r="8" spans="1:11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</row>
    <row r="9" spans="1:11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</row>
    <row r="10" spans="1:11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</row>
    <row r="11" spans="1:11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</row>
    <row r="12" spans="1:11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</row>
    <row r="13" spans="1:11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</row>
    <row r="14" spans="1:11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</row>
    <row r="15" spans="1:11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</row>
    <row r="16" spans="1:11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</row>
    <row r="17" spans="2:11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</row>
    <row r="18" spans="2:11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</row>
    <row r="19" spans="2:11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</row>
    <row r="20" spans="2:11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</row>
    <row r="21" spans="2:11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</row>
    <row r="22" spans="2:11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</row>
    <row r="23" spans="2:11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</row>
    <row r="24" spans="2:11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</row>
    <row r="25" spans="2:11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</row>
    <row r="27" spans="2:11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</row>
    <row r="28" spans="2:11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</row>
    <row r="29" spans="2:11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</row>
    <row r="30" spans="2:11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</row>
    <row r="31" spans="2:11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</row>
    <row r="32" spans="2:11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</row>
    <row r="33" spans="2:11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</row>
    <row r="34" spans="2:11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</row>
    <row r="35" spans="2:11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</row>
    <row r="36" spans="2:11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</row>
    <row r="37" spans="2:11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</row>
    <row r="38" spans="2:11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</row>
    <row r="39" spans="2:11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</row>
    <row r="40" spans="2:11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</row>
    <row r="41" spans="2:11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</row>
    <row r="42" spans="2:11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</row>
    <row r="43" spans="2:11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</row>
    <row r="44" spans="2:11" x14ac:dyDescent="0.2">
      <c r="B44" s="45"/>
      <c r="C44" s="74"/>
      <c r="D44" s="75" t="s">
        <v>319</v>
      </c>
      <c r="E44" s="76"/>
      <c r="F44" s="428"/>
      <c r="G44" s="428"/>
      <c r="H44" s="428"/>
      <c r="I44" s="428"/>
      <c r="J44" s="77"/>
      <c r="K44" s="47"/>
    </row>
    <row r="45" spans="2:11" x14ac:dyDescent="0.2">
      <c r="B45" s="45"/>
      <c r="C45" s="74"/>
      <c r="D45" s="75" t="s">
        <v>209</v>
      </c>
      <c r="E45" s="76"/>
      <c r="F45" s="428"/>
      <c r="G45" s="428"/>
      <c r="H45" s="428"/>
      <c r="I45" s="428"/>
      <c r="J45" s="77"/>
      <c r="K45" s="47"/>
    </row>
    <row r="46" spans="2:11" x14ac:dyDescent="0.2">
      <c r="B46" s="45"/>
      <c r="C46" s="74"/>
      <c r="D46" s="76" t="s">
        <v>210</v>
      </c>
      <c r="E46" s="76"/>
      <c r="F46" s="428"/>
      <c r="G46" s="428"/>
      <c r="H46" s="428"/>
      <c r="I46" s="428"/>
      <c r="J46" s="77"/>
      <c r="K46" s="47"/>
    </row>
    <row r="47" spans="2:11" x14ac:dyDescent="0.2">
      <c r="B47" s="45"/>
      <c r="C47" s="74"/>
      <c r="D47" s="84" t="s">
        <v>96</v>
      </c>
      <c r="E47" s="76"/>
      <c r="F47" s="426"/>
      <c r="G47" s="426"/>
      <c r="H47" s="426"/>
      <c r="I47" s="426"/>
      <c r="J47" s="77"/>
      <c r="K47" s="47"/>
    </row>
    <row r="48" spans="2:11" x14ac:dyDescent="0.2">
      <c r="B48" s="45"/>
      <c r="C48" s="74"/>
      <c r="D48" s="84" t="s">
        <v>97</v>
      </c>
      <c r="E48" s="76"/>
      <c r="F48" s="426"/>
      <c r="G48" s="426"/>
      <c r="H48" s="426"/>
      <c r="I48" s="426"/>
      <c r="J48" s="77"/>
      <c r="K48" s="47"/>
    </row>
    <row r="49" spans="2:11" x14ac:dyDescent="0.2">
      <c r="B49" s="45"/>
      <c r="C49" s="74"/>
      <c r="D49" s="84" t="s">
        <v>320</v>
      </c>
      <c r="E49" s="76"/>
      <c r="F49" s="426"/>
      <c r="G49" s="426"/>
      <c r="H49" s="426"/>
      <c r="I49" s="426"/>
      <c r="J49" s="77"/>
      <c r="K49" s="47"/>
    </row>
    <row r="50" spans="2:11" x14ac:dyDescent="0.2">
      <c r="B50" s="45"/>
      <c r="C50" s="74"/>
      <c r="D50" s="76" t="s">
        <v>84</v>
      </c>
      <c r="E50" s="76"/>
      <c r="F50" s="429"/>
      <c r="G50" s="429"/>
      <c r="H50" s="429"/>
      <c r="I50" s="429"/>
      <c r="J50" s="77"/>
      <c r="K50" s="47"/>
    </row>
    <row r="51" spans="2:11" x14ac:dyDescent="0.2">
      <c r="B51" s="45"/>
      <c r="C51" s="74"/>
      <c r="D51" s="76" t="s">
        <v>85</v>
      </c>
      <c r="E51" s="76"/>
      <c r="F51" s="429"/>
      <c r="G51" s="429"/>
      <c r="H51" s="429"/>
      <c r="I51" s="429"/>
      <c r="J51" s="77"/>
      <c r="K51" s="47"/>
    </row>
    <row r="52" spans="2:11" x14ac:dyDescent="0.2">
      <c r="B52" s="45"/>
      <c r="C52" s="74"/>
      <c r="D52" s="75" t="s">
        <v>188</v>
      </c>
      <c r="E52" s="76"/>
      <c r="F52" s="429"/>
      <c r="G52" s="429"/>
      <c r="H52" s="429"/>
      <c r="I52" s="429"/>
      <c r="J52" s="77"/>
      <c r="K52" s="47"/>
    </row>
    <row r="53" spans="2:11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</row>
    <row r="54" spans="2:11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</row>
    <row r="55" spans="2:11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</row>
    <row r="8" spans="1:11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</row>
    <row r="9" spans="1:11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</row>
    <row r="10" spans="1:11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</row>
    <row r="11" spans="1:11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</row>
    <row r="12" spans="1:11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</row>
    <row r="13" spans="1:11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</row>
    <row r="14" spans="1:11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</row>
    <row r="15" spans="1:11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</row>
    <row r="16" spans="1:11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</row>
    <row r="17" spans="2:11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</row>
    <row r="18" spans="2:11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</row>
    <row r="19" spans="2:11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</row>
    <row r="20" spans="2:11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</row>
    <row r="21" spans="2:11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</row>
    <row r="22" spans="2:11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</row>
    <row r="23" spans="2:11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</row>
    <row r="24" spans="2:11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</row>
    <row r="25" spans="2:11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</row>
    <row r="27" spans="2:11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</row>
    <row r="28" spans="2:11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</row>
    <row r="29" spans="2:11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</row>
    <row r="30" spans="2:11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</row>
    <row r="31" spans="2:11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</row>
    <row r="32" spans="2:11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</row>
    <row r="33" spans="2:11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</row>
    <row r="34" spans="2:11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</row>
    <row r="35" spans="2:11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</row>
    <row r="36" spans="2:11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</row>
    <row r="37" spans="2:11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</row>
    <row r="38" spans="2:11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</row>
    <row r="39" spans="2:11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</row>
    <row r="40" spans="2:11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</row>
    <row r="41" spans="2:11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</row>
    <row r="42" spans="2:11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</row>
    <row r="43" spans="2:11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</row>
    <row r="44" spans="2:11" x14ac:dyDescent="0.2">
      <c r="B44" s="45"/>
      <c r="C44" s="74"/>
      <c r="D44" s="75" t="s">
        <v>319</v>
      </c>
      <c r="E44" s="76"/>
      <c r="F44" s="428"/>
      <c r="G44" s="428"/>
      <c r="H44" s="428"/>
      <c r="I44" s="428"/>
      <c r="J44" s="77"/>
      <c r="K44" s="47"/>
    </row>
    <row r="45" spans="2:11" x14ac:dyDescent="0.2">
      <c r="B45" s="45"/>
      <c r="C45" s="74"/>
      <c r="D45" s="75" t="s">
        <v>209</v>
      </c>
      <c r="E45" s="76"/>
      <c r="F45" s="428"/>
      <c r="G45" s="428"/>
      <c r="H45" s="428"/>
      <c r="I45" s="428"/>
      <c r="J45" s="77"/>
      <c r="K45" s="47"/>
    </row>
    <row r="46" spans="2:11" x14ac:dyDescent="0.2">
      <c r="B46" s="45"/>
      <c r="C46" s="74"/>
      <c r="D46" s="76" t="s">
        <v>210</v>
      </c>
      <c r="E46" s="76"/>
      <c r="F46" s="428"/>
      <c r="G46" s="428"/>
      <c r="H46" s="428"/>
      <c r="I46" s="428"/>
      <c r="J46" s="77"/>
      <c r="K46" s="47"/>
    </row>
    <row r="47" spans="2:11" x14ac:dyDescent="0.2">
      <c r="B47" s="45"/>
      <c r="C47" s="74"/>
      <c r="D47" s="84" t="s">
        <v>96</v>
      </c>
      <c r="E47" s="76"/>
      <c r="F47" s="426"/>
      <c r="G47" s="426"/>
      <c r="H47" s="426"/>
      <c r="I47" s="426"/>
      <c r="J47" s="77"/>
      <c r="K47" s="47"/>
    </row>
    <row r="48" spans="2:11" x14ac:dyDescent="0.2">
      <c r="B48" s="45"/>
      <c r="C48" s="74"/>
      <c r="D48" s="84" t="s">
        <v>97</v>
      </c>
      <c r="E48" s="76"/>
      <c r="F48" s="426"/>
      <c r="G48" s="426"/>
      <c r="H48" s="426"/>
      <c r="I48" s="426"/>
      <c r="J48" s="77"/>
      <c r="K48" s="47"/>
    </row>
    <row r="49" spans="2:11" x14ac:dyDescent="0.2">
      <c r="B49" s="45"/>
      <c r="C49" s="74"/>
      <c r="D49" s="84" t="s">
        <v>320</v>
      </c>
      <c r="E49" s="76"/>
      <c r="F49" s="426"/>
      <c r="G49" s="426"/>
      <c r="H49" s="426"/>
      <c r="I49" s="426"/>
      <c r="J49" s="77"/>
      <c r="K49" s="47"/>
    </row>
    <row r="50" spans="2:11" x14ac:dyDescent="0.2">
      <c r="B50" s="45"/>
      <c r="C50" s="74"/>
      <c r="D50" s="76" t="s">
        <v>84</v>
      </c>
      <c r="E50" s="76"/>
      <c r="F50" s="429"/>
      <c r="G50" s="429"/>
      <c r="H50" s="429"/>
      <c r="I50" s="429"/>
      <c r="J50" s="77"/>
      <c r="K50" s="47"/>
    </row>
    <row r="51" spans="2:11" x14ac:dyDescent="0.2">
      <c r="B51" s="45"/>
      <c r="C51" s="74"/>
      <c r="D51" s="76" t="s">
        <v>85</v>
      </c>
      <c r="E51" s="76"/>
      <c r="F51" s="429"/>
      <c r="G51" s="429"/>
      <c r="H51" s="429"/>
      <c r="I51" s="429"/>
      <c r="J51" s="77"/>
      <c r="K51" s="47"/>
    </row>
    <row r="52" spans="2:11" x14ac:dyDescent="0.2">
      <c r="B52" s="45"/>
      <c r="C52" s="74"/>
      <c r="D52" s="75" t="s">
        <v>188</v>
      </c>
      <c r="E52" s="76"/>
      <c r="F52" s="429"/>
      <c r="G52" s="429"/>
      <c r="H52" s="429"/>
      <c r="I52" s="429"/>
      <c r="J52" s="77"/>
      <c r="K52" s="47"/>
    </row>
    <row r="53" spans="2:11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</row>
    <row r="54" spans="2:11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</row>
    <row r="55" spans="2:11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</row>
    <row r="8" spans="1:11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</row>
    <row r="9" spans="1:11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</row>
    <row r="10" spans="1:11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</row>
    <row r="11" spans="1:11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</row>
    <row r="12" spans="1:11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</row>
    <row r="13" spans="1:11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</row>
    <row r="14" spans="1:11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</row>
    <row r="15" spans="1:11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</row>
    <row r="16" spans="1:11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</row>
    <row r="17" spans="2:11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</row>
    <row r="18" spans="2:11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</row>
    <row r="19" spans="2:11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</row>
    <row r="20" spans="2:11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</row>
    <row r="21" spans="2:11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</row>
    <row r="22" spans="2:11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</row>
    <row r="23" spans="2:11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</row>
    <row r="24" spans="2:11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</row>
    <row r="25" spans="2:11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</row>
    <row r="27" spans="2:11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</row>
    <row r="28" spans="2:11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</row>
    <row r="29" spans="2:11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</row>
    <row r="30" spans="2:11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</row>
    <row r="31" spans="2:11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</row>
    <row r="32" spans="2:11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</row>
    <row r="33" spans="2:11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</row>
    <row r="34" spans="2:11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</row>
    <row r="35" spans="2:11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</row>
    <row r="36" spans="2:11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</row>
    <row r="37" spans="2:11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</row>
    <row r="38" spans="2:11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</row>
    <row r="39" spans="2:11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</row>
    <row r="40" spans="2:11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</row>
    <row r="41" spans="2:11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</row>
    <row r="42" spans="2:11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</row>
    <row r="43" spans="2:11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</row>
    <row r="44" spans="2:11" x14ac:dyDescent="0.2">
      <c r="B44" s="45"/>
      <c r="C44" s="74"/>
      <c r="D44" s="75" t="s">
        <v>319</v>
      </c>
      <c r="E44" s="76"/>
      <c r="F44" s="428"/>
      <c r="G44" s="428"/>
      <c r="H44" s="428"/>
      <c r="I44" s="428"/>
      <c r="J44" s="77"/>
      <c r="K44" s="47"/>
    </row>
    <row r="45" spans="2:11" x14ac:dyDescent="0.2">
      <c r="B45" s="45"/>
      <c r="C45" s="74"/>
      <c r="D45" s="75" t="s">
        <v>209</v>
      </c>
      <c r="E45" s="76"/>
      <c r="F45" s="428"/>
      <c r="G45" s="428"/>
      <c r="H45" s="428"/>
      <c r="I45" s="428"/>
      <c r="J45" s="77"/>
      <c r="K45" s="47"/>
    </row>
    <row r="46" spans="2:11" x14ac:dyDescent="0.2">
      <c r="B46" s="45"/>
      <c r="C46" s="74"/>
      <c r="D46" s="76" t="s">
        <v>210</v>
      </c>
      <c r="E46" s="76"/>
      <c r="F46" s="428"/>
      <c r="G46" s="428"/>
      <c r="H46" s="428"/>
      <c r="I46" s="428"/>
      <c r="J46" s="77"/>
      <c r="K46" s="47"/>
    </row>
    <row r="47" spans="2:11" x14ac:dyDescent="0.2">
      <c r="B47" s="45"/>
      <c r="C47" s="74"/>
      <c r="D47" s="84" t="s">
        <v>96</v>
      </c>
      <c r="E47" s="76"/>
      <c r="F47" s="426"/>
      <c r="G47" s="426"/>
      <c r="H47" s="426"/>
      <c r="I47" s="426"/>
      <c r="J47" s="77"/>
      <c r="K47" s="47"/>
    </row>
    <row r="48" spans="2:11" x14ac:dyDescent="0.2">
      <c r="B48" s="45"/>
      <c r="C48" s="74"/>
      <c r="D48" s="84" t="s">
        <v>97</v>
      </c>
      <c r="E48" s="76"/>
      <c r="F48" s="426"/>
      <c r="G48" s="426"/>
      <c r="H48" s="426"/>
      <c r="I48" s="426"/>
      <c r="J48" s="77"/>
      <c r="K48" s="47"/>
    </row>
    <row r="49" spans="2:11" x14ac:dyDescent="0.2">
      <c r="B49" s="45"/>
      <c r="C49" s="74"/>
      <c r="D49" s="84" t="s">
        <v>320</v>
      </c>
      <c r="E49" s="76"/>
      <c r="F49" s="426"/>
      <c r="G49" s="426"/>
      <c r="H49" s="426"/>
      <c r="I49" s="426"/>
      <c r="J49" s="77"/>
      <c r="K49" s="47"/>
    </row>
    <row r="50" spans="2:11" x14ac:dyDescent="0.2">
      <c r="B50" s="45"/>
      <c r="C50" s="74"/>
      <c r="D50" s="76" t="s">
        <v>84</v>
      </c>
      <c r="E50" s="76"/>
      <c r="F50" s="429"/>
      <c r="G50" s="429"/>
      <c r="H50" s="429"/>
      <c r="I50" s="429"/>
      <c r="J50" s="77"/>
      <c r="K50" s="47"/>
    </row>
    <row r="51" spans="2:11" x14ac:dyDescent="0.2">
      <c r="B51" s="45"/>
      <c r="C51" s="74"/>
      <c r="D51" s="76" t="s">
        <v>85</v>
      </c>
      <c r="E51" s="76"/>
      <c r="F51" s="429"/>
      <c r="G51" s="429"/>
      <c r="H51" s="429"/>
      <c r="I51" s="429"/>
      <c r="J51" s="77"/>
      <c r="K51" s="47"/>
    </row>
    <row r="52" spans="2:11" x14ac:dyDescent="0.2">
      <c r="B52" s="45"/>
      <c r="C52" s="74"/>
      <c r="D52" s="75" t="s">
        <v>188</v>
      </c>
      <c r="E52" s="76"/>
      <c r="F52" s="429"/>
      <c r="G52" s="429"/>
      <c r="H52" s="429"/>
      <c r="I52" s="429"/>
      <c r="J52" s="77"/>
      <c r="K52" s="47"/>
    </row>
    <row r="53" spans="2:11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</row>
    <row r="54" spans="2:11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</row>
    <row r="55" spans="2:11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</row>
    <row r="8" spans="1:11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</row>
    <row r="9" spans="1:11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</row>
    <row r="10" spans="1:11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</row>
    <row r="11" spans="1:11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</row>
    <row r="12" spans="1:11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</row>
    <row r="13" spans="1:11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</row>
    <row r="14" spans="1:11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</row>
    <row r="15" spans="1:11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</row>
    <row r="16" spans="1:11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</row>
    <row r="17" spans="2:11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</row>
    <row r="18" spans="2:11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</row>
    <row r="19" spans="2:11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</row>
    <row r="20" spans="2:11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</row>
    <row r="21" spans="2:11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</row>
    <row r="22" spans="2:11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</row>
    <row r="23" spans="2:11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</row>
    <row r="24" spans="2:11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</row>
    <row r="25" spans="2:11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</row>
    <row r="27" spans="2:11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</row>
    <row r="28" spans="2:11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</row>
    <row r="29" spans="2:11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</row>
    <row r="30" spans="2:11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</row>
    <row r="31" spans="2:11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</row>
    <row r="32" spans="2:11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</row>
    <row r="33" spans="2:11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</row>
    <row r="34" spans="2:11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</row>
    <row r="35" spans="2:11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</row>
    <row r="36" spans="2:11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</row>
    <row r="37" spans="2:11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</row>
    <row r="38" spans="2:11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</row>
    <row r="39" spans="2:11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</row>
    <row r="40" spans="2:11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</row>
    <row r="41" spans="2:11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</row>
    <row r="42" spans="2:11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</row>
    <row r="43" spans="2:11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</row>
    <row r="44" spans="2:11" x14ac:dyDescent="0.2">
      <c r="B44" s="45"/>
      <c r="C44" s="74"/>
      <c r="D44" s="75" t="s">
        <v>319</v>
      </c>
      <c r="E44" s="76"/>
      <c r="F44" s="428"/>
      <c r="G44" s="428"/>
      <c r="H44" s="428"/>
      <c r="I44" s="428"/>
      <c r="J44" s="77"/>
      <c r="K44" s="47"/>
    </row>
    <row r="45" spans="2:11" x14ac:dyDescent="0.2">
      <c r="B45" s="45"/>
      <c r="C45" s="74"/>
      <c r="D45" s="75" t="s">
        <v>209</v>
      </c>
      <c r="E45" s="76"/>
      <c r="F45" s="428"/>
      <c r="G45" s="428"/>
      <c r="H45" s="428"/>
      <c r="I45" s="428"/>
      <c r="J45" s="77"/>
      <c r="K45" s="47"/>
    </row>
    <row r="46" spans="2:11" x14ac:dyDescent="0.2">
      <c r="B46" s="45"/>
      <c r="C46" s="74"/>
      <c r="D46" s="76" t="s">
        <v>210</v>
      </c>
      <c r="E46" s="76"/>
      <c r="F46" s="428"/>
      <c r="G46" s="428"/>
      <c r="H46" s="428"/>
      <c r="I46" s="428"/>
      <c r="J46" s="77"/>
      <c r="K46" s="47"/>
    </row>
    <row r="47" spans="2:11" x14ac:dyDescent="0.2">
      <c r="B47" s="45"/>
      <c r="C47" s="74"/>
      <c r="D47" s="84" t="s">
        <v>96</v>
      </c>
      <c r="E47" s="76"/>
      <c r="F47" s="426"/>
      <c r="G47" s="426"/>
      <c r="H47" s="426"/>
      <c r="I47" s="426"/>
      <c r="J47" s="77"/>
      <c r="K47" s="47"/>
    </row>
    <row r="48" spans="2:11" x14ac:dyDescent="0.2">
      <c r="B48" s="45"/>
      <c r="C48" s="74"/>
      <c r="D48" s="84" t="s">
        <v>97</v>
      </c>
      <c r="E48" s="76"/>
      <c r="F48" s="426"/>
      <c r="G48" s="426"/>
      <c r="H48" s="426"/>
      <c r="I48" s="426"/>
      <c r="J48" s="77"/>
      <c r="K48" s="47"/>
    </row>
    <row r="49" spans="2:11" x14ac:dyDescent="0.2">
      <c r="B49" s="45"/>
      <c r="C49" s="74"/>
      <c r="D49" s="84" t="s">
        <v>320</v>
      </c>
      <c r="E49" s="76"/>
      <c r="F49" s="426"/>
      <c r="G49" s="426"/>
      <c r="H49" s="426"/>
      <c r="I49" s="426"/>
      <c r="J49" s="77"/>
      <c r="K49" s="47"/>
    </row>
    <row r="50" spans="2:11" x14ac:dyDescent="0.2">
      <c r="B50" s="45"/>
      <c r="C50" s="74"/>
      <c r="D50" s="76" t="s">
        <v>84</v>
      </c>
      <c r="E50" s="76"/>
      <c r="F50" s="429"/>
      <c r="G50" s="429"/>
      <c r="H50" s="429"/>
      <c r="I50" s="429"/>
      <c r="J50" s="77"/>
      <c r="K50" s="47"/>
    </row>
    <row r="51" spans="2:11" x14ac:dyDescent="0.2">
      <c r="B51" s="45"/>
      <c r="C51" s="74"/>
      <c r="D51" s="76" t="s">
        <v>85</v>
      </c>
      <c r="E51" s="76"/>
      <c r="F51" s="429"/>
      <c r="G51" s="429"/>
      <c r="H51" s="429"/>
      <c r="I51" s="429"/>
      <c r="J51" s="77"/>
      <c r="K51" s="47"/>
    </row>
    <row r="52" spans="2:11" x14ac:dyDescent="0.2">
      <c r="B52" s="45"/>
      <c r="C52" s="74"/>
      <c r="D52" s="75" t="s">
        <v>188</v>
      </c>
      <c r="E52" s="76"/>
      <c r="F52" s="429"/>
      <c r="G52" s="429"/>
      <c r="H52" s="429"/>
      <c r="I52" s="429"/>
      <c r="J52" s="77"/>
      <c r="K52" s="47"/>
    </row>
    <row r="53" spans="2:11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</row>
    <row r="54" spans="2:11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</row>
    <row r="55" spans="2:11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</row>
    <row r="8" spans="1:11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</row>
    <row r="9" spans="1:11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</row>
    <row r="10" spans="1:11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</row>
    <row r="11" spans="1:11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</row>
    <row r="12" spans="1:11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</row>
    <row r="13" spans="1:11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</row>
    <row r="14" spans="1:11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</row>
    <row r="15" spans="1:11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</row>
    <row r="16" spans="1:11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</row>
    <row r="17" spans="2:11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</row>
    <row r="18" spans="2:11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</row>
    <row r="19" spans="2:11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</row>
    <row r="20" spans="2:11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</row>
    <row r="21" spans="2:11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</row>
    <row r="22" spans="2:11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</row>
    <row r="23" spans="2:11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</row>
    <row r="24" spans="2:11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</row>
    <row r="25" spans="2:11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</row>
    <row r="27" spans="2:11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</row>
    <row r="28" spans="2:11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</row>
    <row r="29" spans="2:11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</row>
    <row r="30" spans="2:11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</row>
    <row r="31" spans="2:11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</row>
    <row r="32" spans="2:11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</row>
    <row r="33" spans="2:11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</row>
    <row r="34" spans="2:11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</row>
    <row r="35" spans="2:11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</row>
    <row r="36" spans="2:11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</row>
    <row r="37" spans="2:11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</row>
    <row r="38" spans="2:11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</row>
    <row r="39" spans="2:11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</row>
    <row r="40" spans="2:11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</row>
    <row r="41" spans="2:11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</row>
    <row r="42" spans="2:11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</row>
    <row r="43" spans="2:11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</row>
    <row r="44" spans="2:11" x14ac:dyDescent="0.2">
      <c r="B44" s="45"/>
      <c r="C44" s="74"/>
      <c r="D44" s="75" t="s">
        <v>319</v>
      </c>
      <c r="E44" s="76"/>
      <c r="F44" s="428"/>
      <c r="G44" s="428"/>
      <c r="H44" s="428"/>
      <c r="I44" s="428"/>
      <c r="J44" s="77"/>
      <c r="K44" s="47"/>
    </row>
    <row r="45" spans="2:11" x14ac:dyDescent="0.2">
      <c r="B45" s="45"/>
      <c r="C45" s="74"/>
      <c r="D45" s="75" t="s">
        <v>209</v>
      </c>
      <c r="E45" s="76"/>
      <c r="F45" s="428"/>
      <c r="G45" s="428"/>
      <c r="H45" s="428"/>
      <c r="I45" s="428"/>
      <c r="J45" s="77"/>
      <c r="K45" s="47"/>
    </row>
    <row r="46" spans="2:11" x14ac:dyDescent="0.2">
      <c r="B46" s="45"/>
      <c r="C46" s="74"/>
      <c r="D46" s="76" t="s">
        <v>210</v>
      </c>
      <c r="E46" s="76"/>
      <c r="F46" s="428"/>
      <c r="G46" s="428"/>
      <c r="H46" s="428"/>
      <c r="I46" s="428"/>
      <c r="J46" s="77"/>
      <c r="K46" s="47"/>
    </row>
    <row r="47" spans="2:11" x14ac:dyDescent="0.2">
      <c r="B47" s="45"/>
      <c r="C47" s="74"/>
      <c r="D47" s="84" t="s">
        <v>96</v>
      </c>
      <c r="E47" s="76"/>
      <c r="F47" s="426"/>
      <c r="G47" s="426"/>
      <c r="H47" s="426"/>
      <c r="I47" s="426"/>
      <c r="J47" s="77"/>
      <c r="K47" s="47"/>
    </row>
    <row r="48" spans="2:11" x14ac:dyDescent="0.2">
      <c r="B48" s="45"/>
      <c r="C48" s="74"/>
      <c r="D48" s="84" t="s">
        <v>97</v>
      </c>
      <c r="E48" s="76"/>
      <c r="F48" s="426"/>
      <c r="G48" s="426"/>
      <c r="H48" s="426"/>
      <c r="I48" s="426"/>
      <c r="J48" s="77"/>
      <c r="K48" s="47"/>
    </row>
    <row r="49" spans="2:11" x14ac:dyDescent="0.2">
      <c r="B49" s="45"/>
      <c r="C49" s="74"/>
      <c r="D49" s="84" t="s">
        <v>320</v>
      </c>
      <c r="E49" s="76"/>
      <c r="F49" s="426"/>
      <c r="G49" s="426"/>
      <c r="H49" s="426"/>
      <c r="I49" s="426"/>
      <c r="J49" s="77"/>
      <c r="K49" s="47"/>
    </row>
    <row r="50" spans="2:11" x14ac:dyDescent="0.2">
      <c r="B50" s="45"/>
      <c r="C50" s="74"/>
      <c r="D50" s="76" t="s">
        <v>84</v>
      </c>
      <c r="E50" s="76"/>
      <c r="F50" s="429"/>
      <c r="G50" s="429"/>
      <c r="H50" s="429"/>
      <c r="I50" s="429"/>
      <c r="J50" s="77"/>
      <c r="K50" s="47"/>
    </row>
    <row r="51" spans="2:11" x14ac:dyDescent="0.2">
      <c r="B51" s="45"/>
      <c r="C51" s="74"/>
      <c r="D51" s="76" t="s">
        <v>85</v>
      </c>
      <c r="E51" s="76"/>
      <c r="F51" s="429"/>
      <c r="G51" s="429"/>
      <c r="H51" s="429"/>
      <c r="I51" s="429"/>
      <c r="J51" s="77"/>
      <c r="K51" s="47"/>
    </row>
    <row r="52" spans="2:11" x14ac:dyDescent="0.2">
      <c r="B52" s="45"/>
      <c r="C52" s="74"/>
      <c r="D52" s="75" t="s">
        <v>188</v>
      </c>
      <c r="E52" s="76"/>
      <c r="F52" s="429"/>
      <c r="G52" s="429"/>
      <c r="H52" s="429"/>
      <c r="I52" s="429"/>
      <c r="J52" s="77"/>
      <c r="K52" s="47"/>
    </row>
    <row r="53" spans="2:11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</row>
    <row r="54" spans="2:11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</row>
    <row r="55" spans="2:11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</row>
    <row r="8" spans="1:11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</row>
    <row r="9" spans="1:11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</row>
    <row r="10" spans="1:11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</row>
    <row r="11" spans="1:11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</row>
    <row r="12" spans="1:11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</row>
    <row r="13" spans="1:11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</row>
    <row r="14" spans="1:11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</row>
    <row r="15" spans="1:11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</row>
    <row r="16" spans="1:11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</row>
    <row r="17" spans="2:11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</row>
    <row r="18" spans="2:11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</row>
    <row r="19" spans="2:11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</row>
    <row r="20" spans="2:11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</row>
    <row r="21" spans="2:11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</row>
    <row r="22" spans="2:11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</row>
    <row r="23" spans="2:11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</row>
    <row r="24" spans="2:11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</row>
    <row r="25" spans="2:11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</row>
    <row r="27" spans="2:11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</row>
    <row r="28" spans="2:11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</row>
    <row r="29" spans="2:11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</row>
    <row r="30" spans="2:11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</row>
    <row r="31" spans="2:11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</row>
    <row r="32" spans="2:11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</row>
    <row r="33" spans="2:11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</row>
    <row r="34" spans="2:11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</row>
    <row r="35" spans="2:11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</row>
    <row r="36" spans="2:11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</row>
    <row r="37" spans="2:11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</row>
    <row r="38" spans="2:11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</row>
    <row r="39" spans="2:11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</row>
    <row r="40" spans="2:11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</row>
    <row r="41" spans="2:11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</row>
    <row r="42" spans="2:11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</row>
    <row r="43" spans="2:11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</row>
    <row r="44" spans="2:11" x14ac:dyDescent="0.2">
      <c r="B44" s="45"/>
      <c r="C44" s="74"/>
      <c r="D44" s="75" t="s">
        <v>319</v>
      </c>
      <c r="E44" s="76"/>
      <c r="F44" s="428"/>
      <c r="G44" s="428"/>
      <c r="H44" s="428"/>
      <c r="I44" s="428"/>
      <c r="J44" s="77"/>
      <c r="K44" s="47"/>
    </row>
    <row r="45" spans="2:11" x14ac:dyDescent="0.2">
      <c r="B45" s="45"/>
      <c r="C45" s="74"/>
      <c r="D45" s="75" t="s">
        <v>209</v>
      </c>
      <c r="E45" s="76"/>
      <c r="F45" s="428"/>
      <c r="G45" s="428"/>
      <c r="H45" s="428"/>
      <c r="I45" s="428"/>
      <c r="J45" s="77"/>
      <c r="K45" s="47"/>
    </row>
    <row r="46" spans="2:11" x14ac:dyDescent="0.2">
      <c r="B46" s="45"/>
      <c r="C46" s="74"/>
      <c r="D46" s="76" t="s">
        <v>210</v>
      </c>
      <c r="E46" s="76"/>
      <c r="F46" s="428"/>
      <c r="G46" s="428"/>
      <c r="H46" s="428"/>
      <c r="I46" s="428"/>
      <c r="J46" s="77"/>
      <c r="K46" s="47"/>
    </row>
    <row r="47" spans="2:11" x14ac:dyDescent="0.2">
      <c r="B47" s="45"/>
      <c r="C47" s="74"/>
      <c r="D47" s="84" t="s">
        <v>96</v>
      </c>
      <c r="E47" s="76"/>
      <c r="F47" s="426"/>
      <c r="G47" s="426"/>
      <c r="H47" s="426"/>
      <c r="I47" s="426"/>
      <c r="J47" s="77"/>
      <c r="K47" s="47"/>
    </row>
    <row r="48" spans="2:11" x14ac:dyDescent="0.2">
      <c r="B48" s="45"/>
      <c r="C48" s="74"/>
      <c r="D48" s="84" t="s">
        <v>97</v>
      </c>
      <c r="E48" s="76"/>
      <c r="F48" s="426"/>
      <c r="G48" s="426"/>
      <c r="H48" s="426"/>
      <c r="I48" s="426"/>
      <c r="J48" s="77"/>
      <c r="K48" s="47"/>
    </row>
    <row r="49" spans="2:11" x14ac:dyDescent="0.2">
      <c r="B49" s="45"/>
      <c r="C49" s="74"/>
      <c r="D49" s="84" t="s">
        <v>320</v>
      </c>
      <c r="E49" s="76"/>
      <c r="F49" s="426"/>
      <c r="G49" s="426"/>
      <c r="H49" s="426"/>
      <c r="I49" s="426"/>
      <c r="J49" s="77"/>
      <c r="K49" s="47"/>
    </row>
    <row r="50" spans="2:11" x14ac:dyDescent="0.2">
      <c r="B50" s="45"/>
      <c r="C50" s="74"/>
      <c r="D50" s="76" t="s">
        <v>84</v>
      </c>
      <c r="E50" s="76"/>
      <c r="F50" s="429"/>
      <c r="G50" s="429"/>
      <c r="H50" s="429"/>
      <c r="I50" s="429"/>
      <c r="J50" s="77"/>
      <c r="K50" s="47"/>
    </row>
    <row r="51" spans="2:11" x14ac:dyDescent="0.2">
      <c r="B51" s="45"/>
      <c r="C51" s="74"/>
      <c r="D51" s="76" t="s">
        <v>85</v>
      </c>
      <c r="E51" s="76"/>
      <c r="F51" s="429"/>
      <c r="G51" s="429"/>
      <c r="H51" s="429"/>
      <c r="I51" s="429"/>
      <c r="J51" s="77"/>
      <c r="K51" s="47"/>
    </row>
    <row r="52" spans="2:11" x14ac:dyDescent="0.2">
      <c r="B52" s="45"/>
      <c r="C52" s="74"/>
      <c r="D52" s="75" t="s">
        <v>188</v>
      </c>
      <c r="E52" s="76"/>
      <c r="F52" s="429"/>
      <c r="G52" s="429"/>
      <c r="H52" s="429"/>
      <c r="I52" s="429"/>
      <c r="J52" s="77"/>
      <c r="K52" s="47"/>
    </row>
    <row r="53" spans="2:11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</row>
    <row r="54" spans="2:11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</row>
    <row r="55" spans="2:11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</row>
    <row r="8" spans="1:11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</row>
    <row r="9" spans="1:11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</row>
    <row r="10" spans="1:11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</row>
    <row r="11" spans="1:11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</row>
    <row r="12" spans="1:11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</row>
    <row r="13" spans="1:11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</row>
    <row r="14" spans="1:11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</row>
    <row r="15" spans="1:11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</row>
    <row r="16" spans="1:11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</row>
    <row r="17" spans="2:11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</row>
    <row r="18" spans="2:11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</row>
    <row r="19" spans="2:11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</row>
    <row r="20" spans="2:11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</row>
    <row r="21" spans="2:11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</row>
    <row r="22" spans="2:11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</row>
    <row r="23" spans="2:11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</row>
    <row r="24" spans="2:11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</row>
    <row r="25" spans="2:11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</row>
    <row r="27" spans="2:11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</row>
    <row r="28" spans="2:11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</row>
    <row r="29" spans="2:11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</row>
    <row r="30" spans="2:11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</row>
    <row r="31" spans="2:11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</row>
    <row r="32" spans="2:11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</row>
    <row r="33" spans="2:11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</row>
    <row r="34" spans="2:11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</row>
    <row r="35" spans="2:11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</row>
    <row r="36" spans="2:11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</row>
    <row r="37" spans="2:11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</row>
    <row r="38" spans="2:11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</row>
    <row r="39" spans="2:11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</row>
    <row r="40" spans="2:11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</row>
    <row r="41" spans="2:11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</row>
    <row r="42" spans="2:11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</row>
    <row r="43" spans="2:11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</row>
    <row r="44" spans="2:11" x14ac:dyDescent="0.2">
      <c r="B44" s="45"/>
      <c r="C44" s="74"/>
      <c r="D44" s="75" t="s">
        <v>319</v>
      </c>
      <c r="E44" s="76"/>
      <c r="F44" s="428"/>
      <c r="G44" s="428"/>
      <c r="H44" s="428"/>
      <c r="I44" s="428"/>
      <c r="J44" s="77"/>
      <c r="K44" s="47"/>
    </row>
    <row r="45" spans="2:11" x14ac:dyDescent="0.2">
      <c r="B45" s="45"/>
      <c r="C45" s="74"/>
      <c r="D45" s="75" t="s">
        <v>209</v>
      </c>
      <c r="E45" s="76"/>
      <c r="F45" s="428"/>
      <c r="G45" s="428"/>
      <c r="H45" s="428"/>
      <c r="I45" s="428"/>
      <c r="J45" s="77"/>
      <c r="K45" s="47"/>
    </row>
    <row r="46" spans="2:11" x14ac:dyDescent="0.2">
      <c r="B46" s="45"/>
      <c r="C46" s="74"/>
      <c r="D46" s="76" t="s">
        <v>210</v>
      </c>
      <c r="E46" s="76"/>
      <c r="F46" s="428"/>
      <c r="G46" s="428"/>
      <c r="H46" s="428"/>
      <c r="I46" s="428"/>
      <c r="J46" s="77"/>
      <c r="K46" s="47"/>
    </row>
    <row r="47" spans="2:11" x14ac:dyDescent="0.2">
      <c r="B47" s="45"/>
      <c r="C47" s="74"/>
      <c r="D47" s="84" t="s">
        <v>96</v>
      </c>
      <c r="E47" s="76"/>
      <c r="F47" s="426"/>
      <c r="G47" s="426"/>
      <c r="H47" s="426"/>
      <c r="I47" s="426"/>
      <c r="J47" s="77"/>
      <c r="K47" s="47"/>
    </row>
    <row r="48" spans="2:11" x14ac:dyDescent="0.2">
      <c r="B48" s="45"/>
      <c r="C48" s="74"/>
      <c r="D48" s="84" t="s">
        <v>97</v>
      </c>
      <c r="E48" s="76"/>
      <c r="F48" s="426"/>
      <c r="G48" s="426"/>
      <c r="H48" s="426"/>
      <c r="I48" s="426"/>
      <c r="J48" s="77"/>
      <c r="K48" s="47"/>
    </row>
    <row r="49" spans="2:11" x14ac:dyDescent="0.2">
      <c r="B49" s="45"/>
      <c r="C49" s="74"/>
      <c r="D49" s="84" t="s">
        <v>320</v>
      </c>
      <c r="E49" s="76"/>
      <c r="F49" s="426"/>
      <c r="G49" s="426"/>
      <c r="H49" s="426"/>
      <c r="I49" s="426"/>
      <c r="J49" s="77"/>
      <c r="K49" s="47"/>
    </row>
    <row r="50" spans="2:11" x14ac:dyDescent="0.2">
      <c r="B50" s="45"/>
      <c r="C50" s="74"/>
      <c r="D50" s="76" t="s">
        <v>84</v>
      </c>
      <c r="E50" s="76"/>
      <c r="F50" s="429"/>
      <c r="G50" s="429"/>
      <c r="H50" s="429"/>
      <c r="I50" s="429"/>
      <c r="J50" s="77"/>
      <c r="K50" s="47"/>
    </row>
    <row r="51" spans="2:11" x14ac:dyDescent="0.2">
      <c r="B51" s="45"/>
      <c r="C51" s="74"/>
      <c r="D51" s="76" t="s">
        <v>85</v>
      </c>
      <c r="E51" s="76"/>
      <c r="F51" s="429"/>
      <c r="G51" s="429"/>
      <c r="H51" s="429"/>
      <c r="I51" s="429"/>
      <c r="J51" s="77"/>
      <c r="K51" s="47"/>
    </row>
    <row r="52" spans="2:11" x14ac:dyDescent="0.2">
      <c r="B52" s="45"/>
      <c r="C52" s="74"/>
      <c r="D52" s="75" t="s">
        <v>188</v>
      </c>
      <c r="E52" s="76"/>
      <c r="F52" s="429"/>
      <c r="G52" s="429"/>
      <c r="H52" s="429"/>
      <c r="I52" s="429"/>
      <c r="J52" s="77"/>
      <c r="K52" s="47"/>
    </row>
    <row r="53" spans="2:11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</row>
    <row r="54" spans="2:11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</row>
    <row r="55" spans="2:11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/>
  <dimension ref="B1:Z304"/>
  <sheetViews>
    <sheetView showGridLines="0" tabSelected="1" zoomScale="85" zoomScaleNormal="85" zoomScaleSheetLayoutView="75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3" width="2.7109375" style="30" customWidth="1"/>
    <col min="4" max="4" width="45.7109375" style="30" customWidth="1"/>
    <col min="5" max="5" width="1.7109375" style="30" customWidth="1"/>
    <col min="6" max="6" width="8.7109375" style="30" customWidth="1"/>
    <col min="7" max="7" width="2.7109375" style="30" customWidth="1"/>
    <col min="8" max="11" width="16.85546875" style="30" customWidth="1"/>
    <col min="12" max="13" width="2.7109375" style="30" customWidth="1"/>
    <col min="14" max="14" width="15.42578125" style="30" customWidth="1"/>
    <col min="15" max="16" width="5.7109375" style="30" customWidth="1"/>
    <col min="17" max="16384" width="9.140625" style="30"/>
  </cols>
  <sheetData>
    <row r="1" spans="2:14" ht="12.75" customHeight="1" x14ac:dyDescent="0.2"/>
    <row r="2" spans="2:14" x14ac:dyDescent="0.2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4"/>
    </row>
    <row r="3" spans="2:14" x14ac:dyDescent="0.2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2:14" s="31" customFormat="1" ht="18.75" x14ac:dyDescent="0.3">
      <c r="B4" s="439"/>
      <c r="C4" s="403" t="s">
        <v>86</v>
      </c>
      <c r="D4" s="269"/>
      <c r="E4" s="49"/>
      <c r="F4" s="49"/>
      <c r="G4" s="49"/>
      <c r="H4" s="137"/>
      <c r="I4" s="49"/>
      <c r="J4" s="49"/>
      <c r="K4" s="49"/>
      <c r="L4" s="49"/>
      <c r="M4" s="138"/>
    </row>
    <row r="5" spans="2:14" x14ac:dyDescent="0.2"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</row>
    <row r="6" spans="2:14" x14ac:dyDescent="0.2">
      <c r="B6" s="45"/>
      <c r="C6" s="46"/>
      <c r="D6" s="46"/>
      <c r="E6" s="55"/>
      <c r="F6" s="55"/>
      <c r="G6" s="55"/>
      <c r="H6" s="139"/>
      <c r="I6" s="139"/>
      <c r="J6" s="139"/>
      <c r="K6" s="139"/>
      <c r="L6" s="56"/>
      <c r="M6" s="57"/>
      <c r="N6" s="34"/>
    </row>
    <row r="7" spans="2:14" x14ac:dyDescent="0.2">
      <c r="B7" s="45"/>
      <c r="C7" s="46"/>
      <c r="D7" s="46"/>
      <c r="E7" s="55"/>
      <c r="F7" s="55"/>
      <c r="G7" s="55"/>
      <c r="H7" s="139"/>
      <c r="I7" s="139"/>
      <c r="J7" s="139"/>
      <c r="K7" s="139"/>
      <c r="L7" s="56"/>
      <c r="M7" s="57"/>
      <c r="N7" s="34"/>
    </row>
    <row r="8" spans="2:14" s="31" customFormat="1" x14ac:dyDescent="0.2">
      <c r="B8" s="48"/>
      <c r="C8" s="49"/>
      <c r="D8" s="50"/>
      <c r="E8" s="51"/>
      <c r="F8" s="51"/>
      <c r="G8" s="51"/>
      <c r="H8" s="448">
        <f>tab!E2</f>
        <v>2018</v>
      </c>
      <c r="I8" s="448">
        <f>H8+1</f>
        <v>2019</v>
      </c>
      <c r="J8" s="448">
        <f>I8+1</f>
        <v>2020</v>
      </c>
      <c r="K8" s="448">
        <f>J8+1</f>
        <v>2021</v>
      </c>
      <c r="L8" s="53"/>
      <c r="M8" s="54"/>
      <c r="N8" s="33"/>
    </row>
    <row r="9" spans="2:14" x14ac:dyDescent="0.2">
      <c r="B9" s="45"/>
      <c r="C9" s="46"/>
      <c r="D9" s="46"/>
      <c r="E9" s="55"/>
      <c r="F9" s="55"/>
      <c r="G9" s="55"/>
      <c r="H9" s="46"/>
      <c r="I9" s="46"/>
      <c r="J9" s="46"/>
      <c r="K9" s="46"/>
      <c r="L9" s="56"/>
      <c r="M9" s="57"/>
      <c r="N9" s="34"/>
    </row>
    <row r="10" spans="2:14" x14ac:dyDescent="0.2">
      <c r="B10" s="45"/>
      <c r="C10" s="70"/>
      <c r="D10" s="161"/>
      <c r="E10" s="71"/>
      <c r="F10" s="162"/>
      <c r="G10" s="71"/>
      <c r="H10" s="163"/>
      <c r="I10" s="164"/>
      <c r="J10" s="164"/>
      <c r="K10" s="71"/>
      <c r="L10" s="165"/>
      <c r="M10" s="47"/>
    </row>
    <row r="11" spans="2:14" x14ac:dyDescent="0.2">
      <c r="B11" s="45"/>
      <c r="C11" s="74"/>
      <c r="D11" s="446" t="s">
        <v>218</v>
      </c>
      <c r="E11" s="76"/>
      <c r="F11" s="166"/>
      <c r="G11" s="76"/>
      <c r="H11" s="167"/>
      <c r="I11" s="167"/>
      <c r="J11" s="167"/>
      <c r="K11" s="167"/>
      <c r="L11" s="77"/>
      <c r="M11" s="47"/>
    </row>
    <row r="12" spans="2:14" x14ac:dyDescent="0.2">
      <c r="B12" s="45"/>
      <c r="C12" s="74"/>
      <c r="D12" s="168"/>
      <c r="E12" s="76"/>
      <c r="F12" s="166"/>
      <c r="G12" s="76"/>
      <c r="H12" s="167"/>
      <c r="I12" s="167"/>
      <c r="J12" s="167"/>
      <c r="K12" s="167"/>
      <c r="L12" s="77"/>
      <c r="M12" s="47"/>
    </row>
    <row r="13" spans="2:14" x14ac:dyDescent="0.2">
      <c r="B13" s="45"/>
      <c r="C13" s="74"/>
      <c r="D13" s="78" t="s">
        <v>156</v>
      </c>
      <c r="E13" s="76"/>
      <c r="F13" s="166"/>
      <c r="G13" s="76"/>
      <c r="H13" s="167"/>
      <c r="I13" s="167"/>
      <c r="J13" s="167"/>
      <c r="K13" s="167"/>
      <c r="L13" s="77"/>
      <c r="M13" s="47"/>
    </row>
    <row r="14" spans="2:14" x14ac:dyDescent="0.2">
      <c r="B14" s="45"/>
      <c r="C14" s="74"/>
      <c r="D14" s="75" t="s">
        <v>117</v>
      </c>
      <c r="E14" s="76"/>
      <c r="F14" s="166"/>
      <c r="G14" s="76"/>
      <c r="H14" s="462">
        <f>'1'!F50+'2'!F50+'3'!F50+'4'!F50+'5'!F50+'6'!F50+'7'!F50+'8'!F50+'9'!F50+'10'!F50+'11'!F50+'12'!F50+'13'!F50+'14'!F50+'15'!F50+'16'!F50+'17'!F50+'18'!F50+'19'!F50+'20'!F50</f>
        <v>0</v>
      </c>
      <c r="I14" s="462">
        <f>'1'!G50+'2'!G50+'3'!G50+'4'!G50+'5'!G50+'6'!G50+'7'!G50+'8'!G50+'9'!G50+'10'!G50+'11'!G50+'12'!G50+'13'!G50+'14'!G50+'15'!G50+'16'!G50+'17'!G50+'18'!G50+'19'!G50+'20'!G50</f>
        <v>0</v>
      </c>
      <c r="J14" s="462">
        <f>'1'!H50+'2'!H50+'3'!H50+'4'!H50+'5'!H50+'6'!H50+'7'!H50+'8'!H50+'9'!H50+'10'!H50+'11'!H50+'12'!H50+'13'!H50+'14'!H50+'15'!H50+'16'!H50+'17'!H50+'18'!H50+'19'!H50+'20'!H50</f>
        <v>0</v>
      </c>
      <c r="K14" s="462">
        <f>'1'!I50+'2'!I50+'3'!I50+'4'!I50+'5'!I50+'6'!I50+'7'!I50+'8'!I50+'9'!I50+'10'!I50+'11'!I50+'12'!I50+'13'!I50+'14'!I50+'15'!I50+'16'!I50+'17'!I50+'18'!I50+'19'!I50+'20'!I50</f>
        <v>0</v>
      </c>
      <c r="L14" s="77"/>
      <c r="M14" s="47"/>
    </row>
    <row r="15" spans="2:14" x14ac:dyDescent="0.2">
      <c r="B15" s="45"/>
      <c r="C15" s="74"/>
      <c r="D15" s="75" t="s">
        <v>118</v>
      </c>
      <c r="E15" s="76"/>
      <c r="F15" s="166"/>
      <c r="G15" s="76"/>
      <c r="H15" s="462">
        <f>'1'!F51+'2'!F51+'3'!F51+'4'!F51+'5'!F51+'6'!F51+'7'!F51+'8'!F51+'9'!F51+'10'!F51+'11'!F51+'12'!F51+'13'!F51+'14'!F51+'15'!F51+'16'!F51+'17'!F51+'18'!F51+'19'!F51+'20'!F51</f>
        <v>0</v>
      </c>
      <c r="I15" s="462">
        <f>'1'!G51+'2'!G51+'3'!G51+'4'!G51+'5'!G51+'6'!G51+'7'!G51+'8'!G51+'9'!G51+'10'!G51+'11'!G51+'12'!G51+'13'!G51+'14'!G51+'15'!G51+'16'!G51+'17'!G51+'18'!G51+'19'!G51+'20'!G51</f>
        <v>0</v>
      </c>
      <c r="J15" s="462">
        <f>'1'!H51+'2'!H51+'3'!H51+'4'!H51+'5'!H51+'6'!H51+'7'!H51+'8'!H51+'9'!H51+'10'!H51+'11'!H51+'12'!H51+'13'!H51+'14'!H51+'15'!H51+'16'!H51+'17'!H51+'18'!H51+'19'!H51+'20'!H51</f>
        <v>0</v>
      </c>
      <c r="K15" s="462">
        <f>'1'!I51+'2'!I51+'3'!I51+'4'!I51+'5'!I51+'6'!I51+'7'!I51+'8'!I51+'9'!I51+'10'!I51+'11'!I51+'12'!I51+'13'!I51+'14'!I51+'15'!I51+'16'!I51+'17'!I51+'18'!I51+'19'!I51+'20'!I51</f>
        <v>0</v>
      </c>
      <c r="L15" s="77"/>
      <c r="M15" s="47"/>
    </row>
    <row r="16" spans="2:14" x14ac:dyDescent="0.2">
      <c r="B16" s="45"/>
      <c r="C16" s="74"/>
      <c r="D16" s="75"/>
      <c r="E16" s="76"/>
      <c r="F16" s="166"/>
      <c r="G16" s="76"/>
      <c r="H16" s="76"/>
      <c r="I16" s="76"/>
      <c r="J16" s="76"/>
      <c r="K16" s="76"/>
      <c r="L16" s="77"/>
      <c r="M16" s="47"/>
    </row>
    <row r="17" spans="2:13" x14ac:dyDescent="0.2">
      <c r="B17" s="45"/>
      <c r="C17" s="74"/>
      <c r="D17" s="78" t="s">
        <v>155</v>
      </c>
      <c r="E17" s="76"/>
      <c r="F17" s="166"/>
      <c r="G17" s="76"/>
      <c r="H17" s="76"/>
      <c r="I17" s="76"/>
      <c r="J17" s="76"/>
      <c r="K17" s="76"/>
      <c r="L17" s="77"/>
      <c r="M17" s="47"/>
    </row>
    <row r="18" spans="2:13" x14ac:dyDescent="0.2">
      <c r="B18" s="45"/>
      <c r="C18" s="74"/>
      <c r="D18" s="169" t="s">
        <v>235</v>
      </c>
      <c r="E18" s="76"/>
      <c r="F18" s="166"/>
      <c r="G18" s="76"/>
      <c r="H18" s="212">
        <v>0</v>
      </c>
      <c r="I18" s="212">
        <f t="shared" ref="I18:I20" si="0">H18</f>
        <v>0</v>
      </c>
      <c r="J18" s="212">
        <f t="shared" ref="J18:J20" si="1">I18</f>
        <v>0</v>
      </c>
      <c r="K18" s="212">
        <f t="shared" ref="K18:K20" si="2">J18</f>
        <v>0</v>
      </c>
      <c r="L18" s="77"/>
      <c r="M18" s="47"/>
    </row>
    <row r="19" spans="2:13" x14ac:dyDescent="0.2">
      <c r="B19" s="45"/>
      <c r="C19" s="74"/>
      <c r="D19" s="75" t="s">
        <v>279</v>
      </c>
      <c r="E19" s="76"/>
      <c r="F19" s="166"/>
      <c r="G19" s="76"/>
      <c r="H19" s="212">
        <v>0</v>
      </c>
      <c r="I19" s="212">
        <f>H19</f>
        <v>0</v>
      </c>
      <c r="J19" s="212">
        <f>I19</f>
        <v>0</v>
      </c>
      <c r="K19" s="212">
        <f>J19</f>
        <v>0</v>
      </c>
      <c r="L19" s="77"/>
      <c r="M19" s="47"/>
    </row>
    <row r="20" spans="2:13" x14ac:dyDescent="0.2">
      <c r="B20" s="45"/>
      <c r="C20" s="74"/>
      <c r="D20" s="211"/>
      <c r="E20" s="76"/>
      <c r="F20" s="166"/>
      <c r="G20" s="76"/>
      <c r="H20" s="212">
        <v>0</v>
      </c>
      <c r="I20" s="212">
        <f t="shared" si="0"/>
        <v>0</v>
      </c>
      <c r="J20" s="212">
        <f t="shared" si="1"/>
        <v>0</v>
      </c>
      <c r="K20" s="212">
        <f t="shared" si="2"/>
        <v>0</v>
      </c>
      <c r="L20" s="77"/>
      <c r="M20" s="47"/>
    </row>
    <row r="21" spans="2:13" x14ac:dyDescent="0.2">
      <c r="B21" s="45"/>
      <c r="C21" s="74"/>
      <c r="D21" s="211"/>
      <c r="E21" s="76"/>
      <c r="F21" s="166"/>
      <c r="G21" s="76"/>
      <c r="H21" s="212">
        <v>0</v>
      </c>
      <c r="I21" s="212">
        <f t="shared" ref="I21:I23" si="3">H21</f>
        <v>0</v>
      </c>
      <c r="J21" s="212">
        <f t="shared" ref="J21:J23" si="4">I21</f>
        <v>0</v>
      </c>
      <c r="K21" s="212">
        <f t="shared" ref="K21:K23" si="5">J21</f>
        <v>0</v>
      </c>
      <c r="L21" s="77"/>
      <c r="M21" s="47"/>
    </row>
    <row r="22" spans="2:13" x14ac:dyDescent="0.2">
      <c r="B22" s="45"/>
      <c r="C22" s="74"/>
      <c r="D22" s="211"/>
      <c r="E22" s="76"/>
      <c r="F22" s="166"/>
      <c r="G22" s="76"/>
      <c r="H22" s="212">
        <v>0</v>
      </c>
      <c r="I22" s="212">
        <f t="shared" si="3"/>
        <v>0</v>
      </c>
      <c r="J22" s="212">
        <f t="shared" si="4"/>
        <v>0</v>
      </c>
      <c r="K22" s="212">
        <f t="shared" si="5"/>
        <v>0</v>
      </c>
      <c r="L22" s="77"/>
      <c r="M22" s="47"/>
    </row>
    <row r="23" spans="2:13" x14ac:dyDescent="0.2">
      <c r="B23" s="45"/>
      <c r="C23" s="74"/>
      <c r="D23" s="211"/>
      <c r="E23" s="76"/>
      <c r="F23" s="166"/>
      <c r="G23" s="76"/>
      <c r="H23" s="212">
        <v>0</v>
      </c>
      <c r="I23" s="212">
        <f t="shared" si="3"/>
        <v>0</v>
      </c>
      <c r="J23" s="212">
        <f t="shared" si="4"/>
        <v>0</v>
      </c>
      <c r="K23" s="212">
        <f t="shared" si="5"/>
        <v>0</v>
      </c>
      <c r="L23" s="77"/>
      <c r="M23" s="47"/>
    </row>
    <row r="24" spans="2:13" x14ac:dyDescent="0.2">
      <c r="B24" s="45"/>
      <c r="C24" s="74"/>
      <c r="D24" s="211"/>
      <c r="E24" s="76"/>
      <c r="F24" s="166"/>
      <c r="G24" s="76"/>
      <c r="H24" s="212">
        <v>0</v>
      </c>
      <c r="I24" s="212">
        <f t="shared" ref="I24" si="6">H24</f>
        <v>0</v>
      </c>
      <c r="J24" s="212">
        <f t="shared" ref="J24" si="7">I24</f>
        <v>0</v>
      </c>
      <c r="K24" s="212">
        <f t="shared" ref="K24" si="8">J24</f>
        <v>0</v>
      </c>
      <c r="L24" s="77"/>
      <c r="M24" s="47"/>
    </row>
    <row r="25" spans="2:13" x14ac:dyDescent="0.2">
      <c r="B25" s="45"/>
      <c r="C25" s="74"/>
      <c r="D25" s="166"/>
      <c r="E25" s="76"/>
      <c r="F25" s="166"/>
      <c r="G25" s="76"/>
      <c r="H25" s="167"/>
      <c r="I25" s="167"/>
      <c r="J25" s="167"/>
      <c r="K25" s="167"/>
      <c r="L25" s="77"/>
      <c r="M25" s="47"/>
    </row>
    <row r="26" spans="2:13" x14ac:dyDescent="0.2">
      <c r="B26" s="45"/>
      <c r="C26" s="74"/>
      <c r="D26" s="170"/>
      <c r="E26" s="76"/>
      <c r="F26" s="166"/>
      <c r="G26" s="76"/>
      <c r="H26" s="461">
        <f>SUM(H14:H24)</f>
        <v>0</v>
      </c>
      <c r="I26" s="461">
        <f>SUM(I14:I24)</f>
        <v>0</v>
      </c>
      <c r="J26" s="461">
        <f>SUM(J14:J24)</f>
        <v>0</v>
      </c>
      <c r="K26" s="461">
        <f>SUM(K14:K24)</f>
        <v>0</v>
      </c>
      <c r="L26" s="77"/>
      <c r="M26" s="47"/>
    </row>
    <row r="27" spans="2:13" x14ac:dyDescent="0.2">
      <c r="B27" s="45"/>
      <c r="C27" s="85"/>
      <c r="D27" s="206"/>
      <c r="E27" s="86"/>
      <c r="F27" s="207"/>
      <c r="G27" s="86"/>
      <c r="H27" s="208"/>
      <c r="I27" s="208"/>
      <c r="J27" s="208"/>
      <c r="K27" s="208"/>
      <c r="L27" s="88"/>
      <c r="M27" s="47"/>
    </row>
    <row r="28" spans="2:13" x14ac:dyDescent="0.2">
      <c r="B28" s="45"/>
      <c r="C28" s="46"/>
      <c r="D28" s="140"/>
      <c r="E28" s="46"/>
      <c r="F28" s="141"/>
      <c r="G28" s="46"/>
      <c r="H28" s="142"/>
      <c r="I28" s="142"/>
      <c r="J28" s="142"/>
      <c r="K28" s="142"/>
      <c r="L28" s="46"/>
      <c r="M28" s="47"/>
    </row>
    <row r="29" spans="2:13" x14ac:dyDescent="0.2">
      <c r="B29" s="45"/>
      <c r="C29" s="70"/>
      <c r="D29" s="209"/>
      <c r="E29" s="71"/>
      <c r="F29" s="162"/>
      <c r="G29" s="71"/>
      <c r="H29" s="210"/>
      <c r="I29" s="210"/>
      <c r="J29" s="210"/>
      <c r="K29" s="210"/>
      <c r="L29" s="165"/>
      <c r="M29" s="47"/>
    </row>
    <row r="30" spans="2:13" x14ac:dyDescent="0.2">
      <c r="B30" s="45"/>
      <c r="C30" s="74"/>
      <c r="D30" s="447" t="s">
        <v>172</v>
      </c>
      <c r="E30" s="76"/>
      <c r="F30" s="166"/>
      <c r="G30" s="76"/>
      <c r="H30" s="167"/>
      <c r="I30" s="167"/>
      <c r="J30" s="167"/>
      <c r="K30" s="167"/>
      <c r="L30" s="77"/>
      <c r="M30" s="47"/>
    </row>
    <row r="31" spans="2:13" x14ac:dyDescent="0.2">
      <c r="B31" s="45"/>
      <c r="C31" s="74"/>
      <c r="D31" s="171"/>
      <c r="E31" s="76"/>
      <c r="F31" s="166"/>
      <c r="G31" s="76"/>
      <c r="H31" s="167"/>
      <c r="I31" s="167"/>
      <c r="J31" s="167"/>
      <c r="K31" s="167"/>
      <c r="L31" s="77"/>
      <c r="M31" s="47"/>
    </row>
    <row r="32" spans="2:13" ht="12" customHeight="1" x14ac:dyDescent="0.2">
      <c r="B32" s="45"/>
      <c r="C32" s="74"/>
      <c r="D32" s="211"/>
      <c r="E32" s="76"/>
      <c r="F32" s="166"/>
      <c r="G32" s="76"/>
      <c r="H32" s="212">
        <v>0</v>
      </c>
      <c r="I32" s="212">
        <f t="shared" ref="I32:K36" si="9">H32</f>
        <v>0</v>
      </c>
      <c r="J32" s="212">
        <f t="shared" si="9"/>
        <v>0</v>
      </c>
      <c r="K32" s="212">
        <f t="shared" si="9"/>
        <v>0</v>
      </c>
      <c r="L32" s="77"/>
      <c r="M32" s="47"/>
    </row>
    <row r="33" spans="2:13" ht="12" customHeight="1" x14ac:dyDescent="0.2">
      <c r="B33" s="45"/>
      <c r="C33" s="74"/>
      <c r="D33" s="211"/>
      <c r="E33" s="76"/>
      <c r="F33" s="166"/>
      <c r="G33" s="76"/>
      <c r="H33" s="212">
        <v>0</v>
      </c>
      <c r="I33" s="212">
        <f t="shared" ref="I33:K34" si="10">H33</f>
        <v>0</v>
      </c>
      <c r="J33" s="212">
        <f t="shared" si="10"/>
        <v>0</v>
      </c>
      <c r="K33" s="212">
        <f t="shared" si="10"/>
        <v>0</v>
      </c>
      <c r="L33" s="77"/>
      <c r="M33" s="47"/>
    </row>
    <row r="34" spans="2:13" ht="12" customHeight="1" x14ac:dyDescent="0.2">
      <c r="B34" s="45"/>
      <c r="C34" s="74"/>
      <c r="D34" s="211"/>
      <c r="E34" s="76"/>
      <c r="F34" s="166"/>
      <c r="G34" s="76"/>
      <c r="H34" s="212">
        <v>0</v>
      </c>
      <c r="I34" s="212">
        <f t="shared" si="10"/>
        <v>0</v>
      </c>
      <c r="J34" s="212">
        <f t="shared" si="10"/>
        <v>0</v>
      </c>
      <c r="K34" s="212">
        <f t="shared" si="10"/>
        <v>0</v>
      </c>
      <c r="L34" s="77"/>
      <c r="M34" s="47"/>
    </row>
    <row r="35" spans="2:13" ht="12" customHeight="1" x14ac:dyDescent="0.2">
      <c r="B35" s="45"/>
      <c r="C35" s="74"/>
      <c r="D35" s="211"/>
      <c r="E35" s="76"/>
      <c r="F35" s="166"/>
      <c r="G35" s="76"/>
      <c r="H35" s="212">
        <v>0</v>
      </c>
      <c r="I35" s="212">
        <f t="shared" si="9"/>
        <v>0</v>
      </c>
      <c r="J35" s="212">
        <f t="shared" si="9"/>
        <v>0</v>
      </c>
      <c r="K35" s="212">
        <f t="shared" si="9"/>
        <v>0</v>
      </c>
      <c r="L35" s="77"/>
      <c r="M35" s="47"/>
    </row>
    <row r="36" spans="2:13" ht="12" customHeight="1" x14ac:dyDescent="0.2">
      <c r="B36" s="45"/>
      <c r="C36" s="74"/>
      <c r="D36" s="211"/>
      <c r="E36" s="76"/>
      <c r="F36" s="166"/>
      <c r="G36" s="76"/>
      <c r="H36" s="212">
        <v>0</v>
      </c>
      <c r="I36" s="212">
        <f t="shared" si="9"/>
        <v>0</v>
      </c>
      <c r="J36" s="212">
        <f t="shared" si="9"/>
        <v>0</v>
      </c>
      <c r="K36" s="212">
        <f t="shared" si="9"/>
        <v>0</v>
      </c>
      <c r="L36" s="77"/>
      <c r="M36" s="47"/>
    </row>
    <row r="37" spans="2:13" ht="12" customHeight="1" x14ac:dyDescent="0.2">
      <c r="B37" s="45"/>
      <c r="C37" s="74"/>
      <c r="D37" s="75"/>
      <c r="E37" s="76"/>
      <c r="F37" s="166"/>
      <c r="G37" s="76"/>
      <c r="H37" s="167"/>
      <c r="I37" s="172"/>
      <c r="J37" s="172"/>
      <c r="K37" s="172"/>
      <c r="L37" s="77"/>
      <c r="M37" s="47"/>
    </row>
    <row r="38" spans="2:13" ht="12" customHeight="1" x14ac:dyDescent="0.2">
      <c r="B38" s="45"/>
      <c r="C38" s="74"/>
      <c r="D38" s="170" t="s">
        <v>69</v>
      </c>
      <c r="E38" s="76"/>
      <c r="F38" s="166"/>
      <c r="G38" s="76"/>
      <c r="H38" s="461">
        <f>SUM(H32:H36)</f>
        <v>0</v>
      </c>
      <c r="I38" s="461">
        <f>SUM(I32:I36)</f>
        <v>0</v>
      </c>
      <c r="J38" s="461">
        <f>SUM(J32:J36)</f>
        <v>0</v>
      </c>
      <c r="K38" s="461">
        <f>SUM(K32:K36)</f>
        <v>0</v>
      </c>
      <c r="L38" s="77"/>
      <c r="M38" s="47"/>
    </row>
    <row r="39" spans="2:13" ht="12" customHeight="1" x14ac:dyDescent="0.2">
      <c r="B39" s="45"/>
      <c r="C39" s="85"/>
      <c r="D39" s="259"/>
      <c r="E39" s="86"/>
      <c r="F39" s="207"/>
      <c r="G39" s="86"/>
      <c r="H39" s="208"/>
      <c r="I39" s="401"/>
      <c r="J39" s="401"/>
      <c r="K39" s="401"/>
      <c r="L39" s="88"/>
      <c r="M39" s="47"/>
    </row>
    <row r="40" spans="2:13" ht="12" customHeight="1" x14ac:dyDescent="0.2">
      <c r="B40" s="45"/>
      <c r="C40" s="46"/>
      <c r="D40" s="58"/>
      <c r="E40" s="46"/>
      <c r="F40" s="141"/>
      <c r="G40" s="46"/>
      <c r="H40" s="142"/>
      <c r="I40" s="143"/>
      <c r="J40" s="143"/>
      <c r="K40" s="143"/>
      <c r="L40" s="46"/>
      <c r="M40" s="47"/>
    </row>
    <row r="41" spans="2:13" ht="12" customHeight="1" x14ac:dyDescent="0.2">
      <c r="B41" s="45"/>
      <c r="C41" s="70"/>
      <c r="D41" s="249"/>
      <c r="E41" s="71"/>
      <c r="F41" s="162"/>
      <c r="G41" s="71"/>
      <c r="H41" s="210"/>
      <c r="I41" s="402"/>
      <c r="J41" s="402"/>
      <c r="K41" s="402"/>
      <c r="L41" s="165"/>
      <c r="M41" s="47"/>
    </row>
    <row r="42" spans="2:13" ht="12" customHeight="1" x14ac:dyDescent="0.2">
      <c r="B42" s="45"/>
      <c r="C42" s="74"/>
      <c r="D42" s="447" t="s">
        <v>59</v>
      </c>
      <c r="E42" s="170"/>
      <c r="F42" s="173"/>
      <c r="G42" s="170"/>
      <c r="H42" s="174"/>
      <c r="I42" s="174"/>
      <c r="J42" s="174"/>
      <c r="K42" s="174"/>
      <c r="L42" s="77"/>
      <c r="M42" s="47"/>
    </row>
    <row r="43" spans="2:13" ht="12" customHeight="1" x14ac:dyDescent="0.2">
      <c r="B43" s="45"/>
      <c r="C43" s="74"/>
      <c r="D43" s="170"/>
      <c r="E43" s="170"/>
      <c r="F43" s="166"/>
      <c r="G43" s="170"/>
      <c r="H43" s="174"/>
      <c r="I43" s="174"/>
      <c r="J43" s="174"/>
      <c r="K43" s="174"/>
      <c r="L43" s="77"/>
      <c r="M43" s="47"/>
    </row>
    <row r="44" spans="2:13" ht="12" customHeight="1" x14ac:dyDescent="0.2">
      <c r="B44" s="45"/>
      <c r="C44" s="74"/>
      <c r="D44" s="75" t="s">
        <v>173</v>
      </c>
      <c r="E44" s="76"/>
      <c r="F44" s="166"/>
      <c r="G44" s="76"/>
      <c r="H44" s="400">
        <v>0</v>
      </c>
      <c r="I44" s="212">
        <f t="shared" ref="I44" si="11">H44</f>
        <v>0</v>
      </c>
      <c r="J44" s="213">
        <f t="shared" ref="J44" si="12">I44</f>
        <v>0</v>
      </c>
      <c r="K44" s="213">
        <f t="shared" ref="K44" si="13">J44</f>
        <v>0</v>
      </c>
      <c r="L44" s="77"/>
      <c r="M44" s="47"/>
    </row>
    <row r="45" spans="2:13" ht="12" customHeight="1" x14ac:dyDescent="0.2">
      <c r="B45" s="45"/>
      <c r="C45" s="74"/>
      <c r="D45" s="76" t="s">
        <v>174</v>
      </c>
      <c r="E45" s="76"/>
      <c r="F45" s="166"/>
      <c r="G45" s="76"/>
      <c r="H45" s="213">
        <v>0</v>
      </c>
      <c r="I45" s="212">
        <f t="shared" ref="I45:K52" si="14">H45</f>
        <v>0</v>
      </c>
      <c r="J45" s="213">
        <f t="shared" ref="J45:K52" si="15">I45</f>
        <v>0</v>
      </c>
      <c r="K45" s="213">
        <f t="shared" si="15"/>
        <v>0</v>
      </c>
      <c r="L45" s="77"/>
      <c r="M45" s="47"/>
    </row>
    <row r="46" spans="2:13" ht="12" customHeight="1" x14ac:dyDescent="0.2">
      <c r="B46" s="45"/>
      <c r="C46" s="74"/>
      <c r="D46" s="76" t="s">
        <v>193</v>
      </c>
      <c r="E46" s="76"/>
      <c r="F46" s="166"/>
      <c r="G46" s="76"/>
      <c r="H46" s="213">
        <v>0</v>
      </c>
      <c r="I46" s="212">
        <f t="shared" si="14"/>
        <v>0</v>
      </c>
      <c r="J46" s="213">
        <f t="shared" si="14"/>
        <v>0</v>
      </c>
      <c r="K46" s="213">
        <f t="shared" si="14"/>
        <v>0</v>
      </c>
      <c r="L46" s="77"/>
      <c r="M46" s="47"/>
    </row>
    <row r="47" spans="2:13" ht="12" customHeight="1" x14ac:dyDescent="0.2">
      <c r="B47" s="45"/>
      <c r="C47" s="74"/>
      <c r="D47" s="76" t="s">
        <v>194</v>
      </c>
      <c r="E47" s="76"/>
      <c r="F47" s="166"/>
      <c r="G47" s="76"/>
      <c r="H47" s="213">
        <v>0</v>
      </c>
      <c r="I47" s="212">
        <f t="shared" si="14"/>
        <v>0</v>
      </c>
      <c r="J47" s="213">
        <f t="shared" si="14"/>
        <v>0</v>
      </c>
      <c r="K47" s="213">
        <f t="shared" si="14"/>
        <v>0</v>
      </c>
      <c r="L47" s="77"/>
      <c r="M47" s="47"/>
    </row>
    <row r="48" spans="2:13" ht="12" customHeight="1" x14ac:dyDescent="0.2">
      <c r="B48" s="45"/>
      <c r="C48" s="74"/>
      <c r="D48" s="424"/>
      <c r="E48" s="76"/>
      <c r="F48" s="166"/>
      <c r="G48" s="76"/>
      <c r="H48" s="213">
        <v>0</v>
      </c>
      <c r="I48" s="212">
        <f t="shared" ref="I48:I50" si="16">H48</f>
        <v>0</v>
      </c>
      <c r="J48" s="213">
        <f t="shared" ref="J48:J50" si="17">I48</f>
        <v>0</v>
      </c>
      <c r="K48" s="213">
        <f t="shared" ref="K48:K50" si="18">J48</f>
        <v>0</v>
      </c>
      <c r="L48" s="77"/>
      <c r="M48" s="47"/>
    </row>
    <row r="49" spans="2:13" ht="12" customHeight="1" x14ac:dyDescent="0.2">
      <c r="B49" s="45"/>
      <c r="C49" s="74"/>
      <c r="D49" s="424"/>
      <c r="E49" s="76"/>
      <c r="F49" s="166"/>
      <c r="G49" s="76"/>
      <c r="H49" s="213">
        <v>0</v>
      </c>
      <c r="I49" s="212">
        <f t="shared" si="16"/>
        <v>0</v>
      </c>
      <c r="J49" s="213">
        <f t="shared" si="17"/>
        <v>0</v>
      </c>
      <c r="K49" s="213">
        <f t="shared" si="18"/>
        <v>0</v>
      </c>
      <c r="L49" s="77"/>
      <c r="M49" s="47"/>
    </row>
    <row r="50" spans="2:13" ht="12" customHeight="1" x14ac:dyDescent="0.2">
      <c r="B50" s="45"/>
      <c r="C50" s="74"/>
      <c r="D50" s="424"/>
      <c r="E50" s="76"/>
      <c r="F50" s="166"/>
      <c r="G50" s="76"/>
      <c r="H50" s="213">
        <v>0</v>
      </c>
      <c r="I50" s="212">
        <f t="shared" si="16"/>
        <v>0</v>
      </c>
      <c r="J50" s="213">
        <f t="shared" si="17"/>
        <v>0</v>
      </c>
      <c r="K50" s="213">
        <f t="shared" si="18"/>
        <v>0</v>
      </c>
      <c r="L50" s="77"/>
      <c r="M50" s="47"/>
    </row>
    <row r="51" spans="2:13" ht="12" customHeight="1" x14ac:dyDescent="0.2">
      <c r="B51" s="45"/>
      <c r="C51" s="74"/>
      <c r="D51" s="214"/>
      <c r="E51" s="76"/>
      <c r="F51" s="166"/>
      <c r="G51" s="76"/>
      <c r="H51" s="213">
        <v>0</v>
      </c>
      <c r="I51" s="212">
        <f t="shared" si="14"/>
        <v>0</v>
      </c>
      <c r="J51" s="213">
        <f t="shared" si="15"/>
        <v>0</v>
      </c>
      <c r="K51" s="213">
        <f t="shared" si="15"/>
        <v>0</v>
      </c>
      <c r="L51" s="77"/>
      <c r="M51" s="47"/>
    </row>
    <row r="52" spans="2:13" ht="12" customHeight="1" x14ac:dyDescent="0.2">
      <c r="B52" s="45"/>
      <c r="C52" s="74"/>
      <c r="D52" s="214"/>
      <c r="E52" s="76"/>
      <c r="F52" s="166"/>
      <c r="G52" s="76"/>
      <c r="H52" s="213">
        <v>0</v>
      </c>
      <c r="I52" s="212">
        <f t="shared" si="14"/>
        <v>0</v>
      </c>
      <c r="J52" s="213">
        <f t="shared" si="15"/>
        <v>0</v>
      </c>
      <c r="K52" s="213">
        <f t="shared" si="15"/>
        <v>0</v>
      </c>
      <c r="L52" s="77"/>
      <c r="M52" s="47"/>
    </row>
    <row r="53" spans="2:13" ht="12" customHeight="1" x14ac:dyDescent="0.2">
      <c r="B53" s="45"/>
      <c r="C53" s="74"/>
      <c r="D53" s="75"/>
      <c r="E53" s="76"/>
      <c r="F53" s="166"/>
      <c r="G53" s="76"/>
      <c r="H53" s="176"/>
      <c r="I53" s="176"/>
      <c r="J53" s="176"/>
      <c r="K53" s="176"/>
      <c r="L53" s="77"/>
      <c r="M53" s="47"/>
    </row>
    <row r="54" spans="2:13" ht="12" customHeight="1" x14ac:dyDescent="0.2">
      <c r="B54" s="45"/>
      <c r="C54" s="74"/>
      <c r="D54" s="170" t="s">
        <v>69</v>
      </c>
      <c r="E54" s="76"/>
      <c r="F54" s="166"/>
      <c r="G54" s="76"/>
      <c r="H54" s="456">
        <f>SUM(H44:H52)</f>
        <v>0</v>
      </c>
      <c r="I54" s="456">
        <f>SUM(I44:I52)</f>
        <v>0</v>
      </c>
      <c r="J54" s="456">
        <f>SUM(J44:J52)</f>
        <v>0</v>
      </c>
      <c r="K54" s="456">
        <f>SUM(K44:K52)</f>
        <v>0</v>
      </c>
      <c r="L54" s="77"/>
      <c r="M54" s="47"/>
    </row>
    <row r="55" spans="2:13" ht="12" customHeight="1" x14ac:dyDescent="0.2">
      <c r="B55" s="45"/>
      <c r="C55" s="74"/>
      <c r="D55" s="75"/>
      <c r="E55" s="76"/>
      <c r="F55" s="166"/>
      <c r="G55" s="76"/>
      <c r="H55" s="176"/>
      <c r="I55" s="176"/>
      <c r="J55" s="176"/>
      <c r="K55" s="176"/>
      <c r="L55" s="77"/>
      <c r="M55" s="47"/>
    </row>
    <row r="56" spans="2:13" ht="12" customHeight="1" x14ac:dyDescent="0.2">
      <c r="B56" s="45"/>
      <c r="C56" s="46"/>
      <c r="D56" s="140"/>
      <c r="E56" s="46"/>
      <c r="F56" s="141"/>
      <c r="G56" s="46"/>
      <c r="H56" s="142"/>
      <c r="I56" s="142"/>
      <c r="J56" s="142"/>
      <c r="K56" s="142"/>
      <c r="L56" s="46"/>
      <c r="M56" s="47"/>
    </row>
    <row r="57" spans="2:13" ht="12" customHeight="1" x14ac:dyDescent="0.2">
      <c r="B57" s="45"/>
      <c r="C57" s="74"/>
      <c r="D57" s="75"/>
      <c r="E57" s="76"/>
      <c r="F57" s="166"/>
      <c r="G57" s="76"/>
      <c r="H57" s="176"/>
      <c r="I57" s="176"/>
      <c r="J57" s="176"/>
      <c r="K57" s="176"/>
      <c r="L57" s="77"/>
      <c r="M57" s="47"/>
    </row>
    <row r="58" spans="2:13" x14ac:dyDescent="0.2">
      <c r="B58" s="45"/>
      <c r="C58" s="74"/>
      <c r="D58" s="168" t="s">
        <v>176</v>
      </c>
      <c r="E58" s="170"/>
      <c r="F58" s="173"/>
      <c r="G58" s="170"/>
      <c r="H58" s="457">
        <f>H26+H38+H54</f>
        <v>0</v>
      </c>
      <c r="I58" s="457">
        <f>I26+I38+I54</f>
        <v>0</v>
      </c>
      <c r="J58" s="457">
        <f>J26+J38+J54</f>
        <v>0</v>
      </c>
      <c r="K58" s="457">
        <f>K26+K38+K54</f>
        <v>0</v>
      </c>
      <c r="L58" s="77"/>
      <c r="M58" s="47"/>
    </row>
    <row r="59" spans="2:13" x14ac:dyDescent="0.2">
      <c r="B59" s="45"/>
      <c r="C59" s="74"/>
      <c r="D59" s="177"/>
      <c r="E59" s="170"/>
      <c r="F59" s="173"/>
      <c r="G59" s="170"/>
      <c r="H59" s="178"/>
      <c r="I59" s="178"/>
      <c r="J59" s="178"/>
      <c r="K59" s="178"/>
      <c r="L59" s="77"/>
      <c r="M59" s="47"/>
    </row>
    <row r="60" spans="2:13" x14ac:dyDescent="0.2">
      <c r="B60" s="45"/>
      <c r="C60" s="46"/>
      <c r="D60" s="140"/>
      <c r="E60" s="46"/>
      <c r="F60" s="141"/>
      <c r="G60" s="46"/>
      <c r="H60" s="142"/>
      <c r="I60" s="142"/>
      <c r="J60" s="142"/>
      <c r="K60" s="142"/>
      <c r="L60" s="46"/>
      <c r="M60" s="47"/>
    </row>
    <row r="61" spans="2:13" x14ac:dyDescent="0.2">
      <c r="B61" s="45"/>
      <c r="C61" s="46"/>
      <c r="D61" s="140"/>
      <c r="E61" s="46"/>
      <c r="F61" s="141"/>
      <c r="G61" s="46"/>
      <c r="H61" s="142"/>
      <c r="I61" s="142"/>
      <c r="J61" s="142"/>
      <c r="K61" s="142"/>
      <c r="L61" s="46"/>
      <c r="M61" s="47"/>
    </row>
    <row r="62" spans="2:13" x14ac:dyDescent="0.2">
      <c r="B62" s="45"/>
      <c r="C62" s="74"/>
      <c r="D62" s="76"/>
      <c r="E62" s="76"/>
      <c r="F62" s="166"/>
      <c r="G62" s="76"/>
      <c r="H62" s="81"/>
      <c r="I62" s="81"/>
      <c r="J62" s="81"/>
      <c r="K62" s="81"/>
      <c r="L62" s="77"/>
      <c r="M62" s="47"/>
    </row>
    <row r="63" spans="2:13" x14ac:dyDescent="0.2">
      <c r="B63" s="45"/>
      <c r="C63" s="74"/>
      <c r="D63" s="447" t="s">
        <v>217</v>
      </c>
      <c r="E63" s="76"/>
      <c r="F63" s="166"/>
      <c r="G63" s="76"/>
      <c r="H63" s="81"/>
      <c r="I63" s="81"/>
      <c r="J63" s="81"/>
      <c r="K63" s="81"/>
      <c r="L63" s="77"/>
      <c r="M63" s="47"/>
    </row>
    <row r="64" spans="2:13" x14ac:dyDescent="0.2">
      <c r="B64" s="45"/>
      <c r="C64" s="74"/>
      <c r="D64" s="170"/>
      <c r="E64" s="76"/>
      <c r="F64" s="449" t="s">
        <v>179</v>
      </c>
      <c r="G64" s="76"/>
      <c r="H64" s="81"/>
      <c r="I64" s="81"/>
      <c r="J64" s="81"/>
      <c r="K64" s="81"/>
      <c r="L64" s="77"/>
      <c r="M64" s="47"/>
    </row>
    <row r="65" spans="2:26" x14ac:dyDescent="0.2">
      <c r="B65" s="45"/>
      <c r="C65" s="74"/>
      <c r="D65" s="325" t="s">
        <v>293</v>
      </c>
      <c r="E65" s="76"/>
      <c r="F65" s="179"/>
      <c r="G65" s="76"/>
      <c r="H65" s="81"/>
      <c r="I65" s="81"/>
      <c r="J65" s="81"/>
      <c r="K65" s="81"/>
      <c r="L65" s="77"/>
      <c r="M65" s="47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2:26" x14ac:dyDescent="0.2">
      <c r="B66" s="45"/>
      <c r="C66" s="74"/>
      <c r="D66" s="76" t="s">
        <v>294</v>
      </c>
      <c r="E66" s="82"/>
      <c r="F66" s="179"/>
      <c r="G66" s="82"/>
      <c r="H66" s="463">
        <f>(7/12*loon!T36)+(5/12*loon!T68)</f>
        <v>135221.40000000002</v>
      </c>
      <c r="I66" s="463">
        <f>(7/12*loon!T68)+(5/12*loon!T101)</f>
        <v>140988.60000000003</v>
      </c>
      <c r="J66" s="463">
        <f>(7/12*loon!T101)+(5/12*loon!T133)</f>
        <v>147010.14000000001</v>
      </c>
      <c r="K66" s="463">
        <f>(7/12*loon!T133)+(5/12*loon!T165)</f>
        <v>153222.84</v>
      </c>
      <c r="L66" s="77"/>
      <c r="M66" s="47"/>
    </row>
    <row r="67" spans="2:26" x14ac:dyDescent="0.2">
      <c r="B67" s="45"/>
      <c r="C67" s="74"/>
      <c r="D67" s="170"/>
      <c r="E67" s="82"/>
      <c r="F67" s="179"/>
      <c r="G67" s="82"/>
      <c r="H67" s="180"/>
      <c r="I67" s="180"/>
      <c r="J67" s="180"/>
      <c r="K67" s="180"/>
      <c r="L67" s="77"/>
      <c r="M67" s="47"/>
    </row>
    <row r="68" spans="2:26" x14ac:dyDescent="0.2">
      <c r="B68" s="45"/>
      <c r="C68" s="74"/>
      <c r="D68" s="181" t="s">
        <v>80</v>
      </c>
      <c r="E68" s="82"/>
      <c r="F68" s="179"/>
      <c r="G68" s="82"/>
      <c r="H68" s="76"/>
      <c r="I68" s="76"/>
      <c r="J68" s="76"/>
      <c r="K68" s="76"/>
      <c r="L68" s="77"/>
      <c r="M68" s="47"/>
    </row>
    <row r="69" spans="2:26" x14ac:dyDescent="0.2">
      <c r="B69" s="45"/>
      <c r="C69" s="74"/>
      <c r="D69" s="76" t="s">
        <v>228</v>
      </c>
      <c r="E69" s="82"/>
      <c r="F69" s="215"/>
      <c r="G69" s="82"/>
      <c r="H69" s="212">
        <v>0</v>
      </c>
      <c r="I69" s="212">
        <f t="shared" ref="I69:K88" si="19">H69</f>
        <v>0</v>
      </c>
      <c r="J69" s="212">
        <f t="shared" si="19"/>
        <v>0</v>
      </c>
      <c r="K69" s="212">
        <f t="shared" si="19"/>
        <v>0</v>
      </c>
      <c r="L69" s="77"/>
      <c r="M69" s="47"/>
    </row>
    <row r="70" spans="2:26" x14ac:dyDescent="0.2">
      <c r="B70" s="45"/>
      <c r="C70" s="74"/>
      <c r="D70" s="211"/>
      <c r="E70" s="82"/>
      <c r="F70" s="215"/>
      <c r="G70" s="82"/>
      <c r="H70" s="212">
        <v>0</v>
      </c>
      <c r="I70" s="212">
        <f t="shared" si="19"/>
        <v>0</v>
      </c>
      <c r="J70" s="212">
        <f t="shared" si="19"/>
        <v>0</v>
      </c>
      <c r="K70" s="212">
        <f t="shared" si="19"/>
        <v>0</v>
      </c>
      <c r="L70" s="77"/>
      <c r="M70" s="47"/>
    </row>
    <row r="71" spans="2:26" x14ac:dyDescent="0.2">
      <c r="B71" s="45"/>
      <c r="C71" s="74"/>
      <c r="D71" s="211"/>
      <c r="E71" s="82"/>
      <c r="F71" s="215"/>
      <c r="G71" s="82"/>
      <c r="H71" s="212">
        <v>0</v>
      </c>
      <c r="I71" s="212">
        <f t="shared" si="19"/>
        <v>0</v>
      </c>
      <c r="J71" s="212">
        <f t="shared" si="19"/>
        <v>0</v>
      </c>
      <c r="K71" s="212">
        <f t="shared" si="19"/>
        <v>0</v>
      </c>
      <c r="L71" s="77"/>
      <c r="M71" s="47"/>
    </row>
    <row r="72" spans="2:26" x14ac:dyDescent="0.2">
      <c r="B72" s="45"/>
      <c r="C72" s="74"/>
      <c r="D72" s="211"/>
      <c r="E72" s="82"/>
      <c r="F72" s="215"/>
      <c r="G72" s="82"/>
      <c r="H72" s="212">
        <v>0</v>
      </c>
      <c r="I72" s="212">
        <f t="shared" si="19"/>
        <v>0</v>
      </c>
      <c r="J72" s="212">
        <f t="shared" si="19"/>
        <v>0</v>
      </c>
      <c r="K72" s="212">
        <f t="shared" si="19"/>
        <v>0</v>
      </c>
      <c r="L72" s="77"/>
      <c r="M72" s="47"/>
    </row>
    <row r="73" spans="2:26" x14ac:dyDescent="0.2">
      <c r="B73" s="45"/>
      <c r="C73" s="74"/>
      <c r="D73" s="211"/>
      <c r="E73" s="82"/>
      <c r="F73" s="215"/>
      <c r="G73" s="82"/>
      <c r="H73" s="212">
        <v>0</v>
      </c>
      <c r="I73" s="212">
        <f t="shared" si="19"/>
        <v>0</v>
      </c>
      <c r="J73" s="212">
        <f t="shared" si="19"/>
        <v>0</v>
      </c>
      <c r="K73" s="212">
        <f t="shared" si="19"/>
        <v>0</v>
      </c>
      <c r="L73" s="77"/>
      <c r="M73" s="47"/>
    </row>
    <row r="74" spans="2:26" x14ac:dyDescent="0.2">
      <c r="B74" s="45"/>
      <c r="C74" s="74"/>
      <c r="D74" s="211"/>
      <c r="E74" s="82"/>
      <c r="F74" s="215"/>
      <c r="G74" s="82"/>
      <c r="H74" s="212">
        <v>0</v>
      </c>
      <c r="I74" s="212">
        <f t="shared" si="19"/>
        <v>0</v>
      </c>
      <c r="J74" s="212">
        <f t="shared" si="19"/>
        <v>0</v>
      </c>
      <c r="K74" s="212">
        <f t="shared" si="19"/>
        <v>0</v>
      </c>
      <c r="L74" s="77"/>
      <c r="M74" s="47"/>
    </row>
    <row r="75" spans="2:26" x14ac:dyDescent="0.2">
      <c r="B75" s="45"/>
      <c r="C75" s="74"/>
      <c r="D75" s="211"/>
      <c r="E75" s="82"/>
      <c r="F75" s="215"/>
      <c r="G75" s="82"/>
      <c r="H75" s="212">
        <v>0</v>
      </c>
      <c r="I75" s="212">
        <f t="shared" si="19"/>
        <v>0</v>
      </c>
      <c r="J75" s="212">
        <f t="shared" si="19"/>
        <v>0</v>
      </c>
      <c r="K75" s="212">
        <f t="shared" si="19"/>
        <v>0</v>
      </c>
      <c r="L75" s="77"/>
      <c r="M75" s="47"/>
    </row>
    <row r="76" spans="2:26" x14ac:dyDescent="0.2">
      <c r="B76" s="45"/>
      <c r="C76" s="74"/>
      <c r="D76" s="211"/>
      <c r="E76" s="82"/>
      <c r="F76" s="215"/>
      <c r="G76" s="82"/>
      <c r="H76" s="212">
        <v>0</v>
      </c>
      <c r="I76" s="212">
        <f t="shared" si="19"/>
        <v>0</v>
      </c>
      <c r="J76" s="212">
        <f t="shared" si="19"/>
        <v>0</v>
      </c>
      <c r="K76" s="212">
        <f t="shared" si="19"/>
        <v>0</v>
      </c>
      <c r="L76" s="77"/>
      <c r="M76" s="47"/>
    </row>
    <row r="77" spans="2:26" x14ac:dyDescent="0.2">
      <c r="B77" s="45"/>
      <c r="C77" s="74"/>
      <c r="D77" s="211"/>
      <c r="E77" s="82"/>
      <c r="F77" s="215"/>
      <c r="G77" s="82"/>
      <c r="H77" s="212">
        <v>0</v>
      </c>
      <c r="I77" s="212">
        <f t="shared" si="19"/>
        <v>0</v>
      </c>
      <c r="J77" s="212">
        <f t="shared" si="19"/>
        <v>0</v>
      </c>
      <c r="K77" s="212">
        <f t="shared" si="19"/>
        <v>0</v>
      </c>
      <c r="L77" s="77"/>
      <c r="M77" s="47"/>
    </row>
    <row r="78" spans="2:26" x14ac:dyDescent="0.2">
      <c r="B78" s="45"/>
      <c r="C78" s="74"/>
      <c r="D78" s="211"/>
      <c r="E78" s="82"/>
      <c r="F78" s="215"/>
      <c r="G78" s="82"/>
      <c r="H78" s="212">
        <v>0</v>
      </c>
      <c r="I78" s="212">
        <f t="shared" si="19"/>
        <v>0</v>
      </c>
      <c r="J78" s="212">
        <f t="shared" si="19"/>
        <v>0</v>
      </c>
      <c r="K78" s="212">
        <f t="shared" si="19"/>
        <v>0</v>
      </c>
      <c r="L78" s="77"/>
      <c r="M78" s="47"/>
    </row>
    <row r="79" spans="2:26" x14ac:dyDescent="0.2">
      <c r="B79" s="45"/>
      <c r="C79" s="74"/>
      <c r="D79" s="211"/>
      <c r="E79" s="82"/>
      <c r="F79" s="215"/>
      <c r="G79" s="82"/>
      <c r="H79" s="212">
        <v>0</v>
      </c>
      <c r="I79" s="212">
        <f t="shared" si="19"/>
        <v>0</v>
      </c>
      <c r="J79" s="212">
        <f t="shared" si="19"/>
        <v>0</v>
      </c>
      <c r="K79" s="212">
        <f t="shared" si="19"/>
        <v>0</v>
      </c>
      <c r="L79" s="77"/>
      <c r="M79" s="47"/>
    </row>
    <row r="80" spans="2:26" x14ac:dyDescent="0.2">
      <c r="B80" s="45"/>
      <c r="C80" s="74"/>
      <c r="D80" s="211"/>
      <c r="E80" s="82"/>
      <c r="F80" s="215"/>
      <c r="G80" s="82"/>
      <c r="H80" s="212">
        <v>0</v>
      </c>
      <c r="I80" s="212">
        <f t="shared" ref="I80:K84" si="20">H80</f>
        <v>0</v>
      </c>
      <c r="J80" s="212">
        <f t="shared" si="20"/>
        <v>0</v>
      </c>
      <c r="K80" s="212">
        <f t="shared" si="20"/>
        <v>0</v>
      </c>
      <c r="L80" s="77"/>
      <c r="M80" s="47"/>
    </row>
    <row r="81" spans="2:26" x14ac:dyDescent="0.2">
      <c r="B81" s="45"/>
      <c r="C81" s="74"/>
      <c r="D81" s="211"/>
      <c r="E81" s="82"/>
      <c r="F81" s="215"/>
      <c r="G81" s="82"/>
      <c r="H81" s="212">
        <v>0</v>
      </c>
      <c r="I81" s="212">
        <f t="shared" si="20"/>
        <v>0</v>
      </c>
      <c r="J81" s="212">
        <f t="shared" si="20"/>
        <v>0</v>
      </c>
      <c r="K81" s="212">
        <f t="shared" si="20"/>
        <v>0</v>
      </c>
      <c r="L81" s="77"/>
      <c r="M81" s="47"/>
    </row>
    <row r="82" spans="2:26" x14ac:dyDescent="0.2">
      <c r="B82" s="45"/>
      <c r="C82" s="74"/>
      <c r="D82" s="211"/>
      <c r="E82" s="82"/>
      <c r="F82" s="215"/>
      <c r="G82" s="82"/>
      <c r="H82" s="212">
        <v>0</v>
      </c>
      <c r="I82" s="212">
        <f t="shared" si="20"/>
        <v>0</v>
      </c>
      <c r="J82" s="212">
        <f t="shared" si="20"/>
        <v>0</v>
      </c>
      <c r="K82" s="212">
        <f t="shared" si="20"/>
        <v>0</v>
      </c>
      <c r="L82" s="77"/>
      <c r="M82" s="47"/>
    </row>
    <row r="83" spans="2:26" x14ac:dyDescent="0.2">
      <c r="B83" s="45"/>
      <c r="C83" s="74"/>
      <c r="D83" s="211"/>
      <c r="E83" s="82"/>
      <c r="F83" s="215"/>
      <c r="G83" s="82"/>
      <c r="H83" s="212">
        <v>0</v>
      </c>
      <c r="I83" s="212">
        <f t="shared" si="20"/>
        <v>0</v>
      </c>
      <c r="J83" s="212">
        <f t="shared" si="20"/>
        <v>0</v>
      </c>
      <c r="K83" s="212">
        <f t="shared" si="20"/>
        <v>0</v>
      </c>
      <c r="L83" s="77"/>
      <c r="M83" s="47"/>
    </row>
    <row r="84" spans="2:26" x14ac:dyDescent="0.2">
      <c r="B84" s="45"/>
      <c r="C84" s="74"/>
      <c r="D84" s="211"/>
      <c r="E84" s="82"/>
      <c r="F84" s="215"/>
      <c r="G84" s="82"/>
      <c r="H84" s="212">
        <v>0</v>
      </c>
      <c r="I84" s="212">
        <f t="shared" si="20"/>
        <v>0</v>
      </c>
      <c r="J84" s="212">
        <f t="shared" si="20"/>
        <v>0</v>
      </c>
      <c r="K84" s="212">
        <f t="shared" si="20"/>
        <v>0</v>
      </c>
      <c r="L84" s="77"/>
      <c r="M84" s="47"/>
    </row>
    <row r="85" spans="2:26" x14ac:dyDescent="0.2">
      <c r="B85" s="45"/>
      <c r="C85" s="74"/>
      <c r="D85" s="211"/>
      <c r="E85" s="82"/>
      <c r="F85" s="215"/>
      <c r="G85" s="82"/>
      <c r="H85" s="212">
        <v>0</v>
      </c>
      <c r="I85" s="212">
        <f t="shared" si="19"/>
        <v>0</v>
      </c>
      <c r="J85" s="212">
        <f t="shared" si="19"/>
        <v>0</v>
      </c>
      <c r="K85" s="212">
        <f t="shared" si="19"/>
        <v>0</v>
      </c>
      <c r="L85" s="77"/>
      <c r="M85" s="47"/>
    </row>
    <row r="86" spans="2:26" x14ac:dyDescent="0.2">
      <c r="B86" s="45"/>
      <c r="C86" s="74"/>
      <c r="D86" s="211"/>
      <c r="E86" s="82"/>
      <c r="F86" s="215"/>
      <c r="G86" s="82"/>
      <c r="H86" s="212">
        <v>0</v>
      </c>
      <c r="I86" s="212">
        <f t="shared" si="19"/>
        <v>0</v>
      </c>
      <c r="J86" s="212">
        <f t="shared" si="19"/>
        <v>0</v>
      </c>
      <c r="K86" s="212">
        <f t="shared" si="19"/>
        <v>0</v>
      </c>
      <c r="L86" s="77"/>
      <c r="M86" s="47"/>
    </row>
    <row r="87" spans="2:26" x14ac:dyDescent="0.2">
      <c r="B87" s="45"/>
      <c r="C87" s="74"/>
      <c r="D87" s="211"/>
      <c r="E87" s="82"/>
      <c r="F87" s="215"/>
      <c r="G87" s="82"/>
      <c r="H87" s="212">
        <v>0</v>
      </c>
      <c r="I87" s="212">
        <f t="shared" si="19"/>
        <v>0</v>
      </c>
      <c r="J87" s="212">
        <f t="shared" si="19"/>
        <v>0</v>
      </c>
      <c r="K87" s="212">
        <f t="shared" si="19"/>
        <v>0</v>
      </c>
      <c r="L87" s="77"/>
      <c r="M87" s="47"/>
    </row>
    <row r="88" spans="2:26" x14ac:dyDescent="0.2">
      <c r="B88" s="45"/>
      <c r="C88" s="74"/>
      <c r="D88" s="211"/>
      <c r="E88" s="82"/>
      <c r="F88" s="215"/>
      <c r="G88" s="82"/>
      <c r="H88" s="212">
        <v>0</v>
      </c>
      <c r="I88" s="212">
        <f t="shared" si="19"/>
        <v>0</v>
      </c>
      <c r="J88" s="212">
        <f t="shared" si="19"/>
        <v>0</v>
      </c>
      <c r="K88" s="212">
        <f t="shared" si="19"/>
        <v>0</v>
      </c>
      <c r="L88" s="77"/>
      <c r="M88" s="47"/>
    </row>
    <row r="89" spans="2:26" x14ac:dyDescent="0.2">
      <c r="B89" s="45"/>
      <c r="C89" s="74"/>
      <c r="D89" s="75"/>
      <c r="E89" s="82"/>
      <c r="F89" s="182"/>
      <c r="G89" s="82"/>
      <c r="H89" s="172"/>
      <c r="I89" s="172"/>
      <c r="J89" s="172"/>
      <c r="K89" s="172"/>
      <c r="L89" s="77"/>
      <c r="M89" s="47"/>
    </row>
    <row r="90" spans="2:26" s="99" customFormat="1" x14ac:dyDescent="0.2">
      <c r="B90" s="146"/>
      <c r="C90" s="183"/>
      <c r="D90" s="170" t="s">
        <v>69</v>
      </c>
      <c r="E90" s="170"/>
      <c r="F90" s="184"/>
      <c r="G90" s="170"/>
      <c r="H90" s="459">
        <f>SUM(H69:H88)</f>
        <v>0</v>
      </c>
      <c r="I90" s="459">
        <f>SUM(I69:I88)</f>
        <v>0</v>
      </c>
      <c r="J90" s="459">
        <f>SUM(J69:J88)</f>
        <v>0</v>
      </c>
      <c r="K90" s="459">
        <f>SUM(K69:K88)</f>
        <v>0</v>
      </c>
      <c r="L90" s="185"/>
      <c r="M90" s="147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2:26" x14ac:dyDescent="0.2">
      <c r="B91" s="45"/>
      <c r="C91" s="85"/>
      <c r="D91" s="200"/>
      <c r="E91" s="201"/>
      <c r="F91" s="202"/>
      <c r="G91" s="201"/>
      <c r="H91" s="203"/>
      <c r="I91" s="203"/>
      <c r="J91" s="203"/>
      <c r="K91" s="203"/>
      <c r="L91" s="88"/>
      <c r="M91" s="47"/>
    </row>
    <row r="92" spans="2:26" x14ac:dyDescent="0.2">
      <c r="B92" s="45"/>
      <c r="C92" s="46"/>
      <c r="D92" s="64"/>
      <c r="E92" s="63"/>
      <c r="F92" s="148"/>
      <c r="G92" s="63"/>
      <c r="H92" s="149"/>
      <c r="I92" s="149"/>
      <c r="J92" s="149"/>
      <c r="K92" s="149"/>
      <c r="L92" s="46"/>
      <c r="M92" s="47"/>
    </row>
    <row r="93" spans="2:26" ht="15" x14ac:dyDescent="0.25">
      <c r="B93" s="66"/>
      <c r="C93" s="67"/>
      <c r="D93" s="150"/>
      <c r="E93" s="151"/>
      <c r="F93" s="152"/>
      <c r="G93" s="151"/>
      <c r="H93" s="153"/>
      <c r="I93" s="153"/>
      <c r="J93" s="153"/>
      <c r="K93" s="153"/>
      <c r="L93" s="154" t="s">
        <v>229</v>
      </c>
      <c r="M93" s="69"/>
    </row>
    <row r="94" spans="2:26" x14ac:dyDescent="0.2">
      <c r="B94" s="40"/>
      <c r="C94" s="41"/>
      <c r="D94" s="155"/>
      <c r="E94" s="42"/>
      <c r="F94" s="422"/>
      <c r="G94" s="42"/>
      <c r="H94" s="423"/>
      <c r="I94" s="423"/>
      <c r="J94" s="423"/>
      <c r="K94" s="423"/>
      <c r="L94" s="41"/>
      <c r="M94" s="44"/>
    </row>
    <row r="95" spans="2:26" x14ac:dyDescent="0.2">
      <c r="B95" s="45"/>
      <c r="C95" s="46"/>
      <c r="D95" s="64"/>
      <c r="E95" s="63"/>
      <c r="F95" s="148"/>
      <c r="G95" s="63"/>
      <c r="H95" s="149"/>
      <c r="I95" s="149"/>
      <c r="J95" s="149"/>
      <c r="K95" s="149"/>
      <c r="L95" s="46"/>
      <c r="M95" s="47"/>
    </row>
    <row r="96" spans="2:26" x14ac:dyDescent="0.2">
      <c r="B96" s="45"/>
      <c r="C96" s="46"/>
      <c r="D96" s="64"/>
      <c r="E96" s="63"/>
      <c r="F96" s="148"/>
      <c r="G96" s="63"/>
      <c r="H96" s="453">
        <f>H8</f>
        <v>2018</v>
      </c>
      <c r="I96" s="453">
        <f>I8</f>
        <v>2019</v>
      </c>
      <c r="J96" s="453">
        <f>J8</f>
        <v>2020</v>
      </c>
      <c r="K96" s="453">
        <f>K8</f>
        <v>2021</v>
      </c>
      <c r="L96" s="46"/>
      <c r="M96" s="47"/>
    </row>
    <row r="97" spans="2:13" x14ac:dyDescent="0.2">
      <c r="B97" s="45"/>
      <c r="C97" s="46"/>
      <c r="D97" s="64"/>
      <c r="E97" s="63"/>
      <c r="F97" s="148"/>
      <c r="G97" s="63"/>
      <c r="H97" s="149"/>
      <c r="I97" s="149"/>
      <c r="J97" s="149"/>
      <c r="K97" s="149"/>
      <c r="L97" s="46"/>
      <c r="M97" s="47"/>
    </row>
    <row r="98" spans="2:13" x14ac:dyDescent="0.2">
      <c r="B98" s="45"/>
      <c r="E98" s="37"/>
      <c r="F98" s="135"/>
      <c r="G98" s="37"/>
      <c r="H98" s="130"/>
      <c r="I98" s="130"/>
      <c r="J98" s="130"/>
      <c r="K98" s="130"/>
      <c r="M98" s="47"/>
    </row>
    <row r="99" spans="2:13" x14ac:dyDescent="0.2">
      <c r="B99" s="45"/>
      <c r="C99" s="70"/>
      <c r="D99" s="450" t="s">
        <v>60</v>
      </c>
      <c r="E99" s="451"/>
      <c r="F99" s="452" t="s">
        <v>179</v>
      </c>
      <c r="G99" s="71"/>
      <c r="H99" s="204"/>
      <c r="I99" s="204"/>
      <c r="J99" s="205"/>
      <c r="K99" s="205"/>
      <c r="L99" s="165"/>
      <c r="M99" s="47"/>
    </row>
    <row r="100" spans="2:13" x14ac:dyDescent="0.2">
      <c r="B100" s="45"/>
      <c r="C100" s="74"/>
      <c r="D100" s="76"/>
      <c r="E100" s="76"/>
      <c r="F100" s="188"/>
      <c r="G100" s="76"/>
      <c r="H100" s="187"/>
      <c r="I100" s="187"/>
      <c r="J100" s="186"/>
      <c r="K100" s="186"/>
      <c r="L100" s="77"/>
      <c r="M100" s="47"/>
    </row>
    <row r="101" spans="2:13" x14ac:dyDescent="0.2">
      <c r="B101" s="45"/>
      <c r="C101" s="74"/>
      <c r="D101" s="76" t="s">
        <v>48</v>
      </c>
      <c r="E101" s="76"/>
      <c r="F101" s="215"/>
      <c r="G101" s="76"/>
      <c r="H101" s="464">
        <f>act!G34+act!G42</f>
        <v>0</v>
      </c>
      <c r="I101" s="464">
        <f>act!H34+act!H42</f>
        <v>0</v>
      </c>
      <c r="J101" s="464">
        <f>act!I34+act!I42</f>
        <v>0</v>
      </c>
      <c r="K101" s="464">
        <f>act!J34+act!J42</f>
        <v>0</v>
      </c>
      <c r="L101" s="77"/>
      <c r="M101" s="47"/>
    </row>
    <row r="102" spans="2:13" x14ac:dyDescent="0.2">
      <c r="B102" s="45"/>
      <c r="C102" s="74"/>
      <c r="D102" s="76" t="s">
        <v>49</v>
      </c>
      <c r="E102" s="76"/>
      <c r="F102" s="215"/>
      <c r="G102" s="76"/>
      <c r="H102" s="464">
        <f>act!G35+act!G43</f>
        <v>0</v>
      </c>
      <c r="I102" s="464">
        <f>act!H35+act!H43</f>
        <v>0</v>
      </c>
      <c r="J102" s="464">
        <f>act!I35+act!I43</f>
        <v>0</v>
      </c>
      <c r="K102" s="464">
        <f>act!J35+act!J43</f>
        <v>0</v>
      </c>
      <c r="L102" s="77"/>
      <c r="M102" s="47"/>
    </row>
    <row r="103" spans="2:13" x14ac:dyDescent="0.2">
      <c r="B103" s="45"/>
      <c r="C103" s="74"/>
      <c r="D103" s="189" t="s">
        <v>128</v>
      </c>
      <c r="E103" s="76"/>
      <c r="F103" s="215"/>
      <c r="G103" s="76"/>
      <c r="H103" s="464">
        <f>act!G36+act!G44</f>
        <v>0</v>
      </c>
      <c r="I103" s="464">
        <f>act!H36+act!H44</f>
        <v>0</v>
      </c>
      <c r="J103" s="464">
        <f>act!I36+act!I44</f>
        <v>0</v>
      </c>
      <c r="K103" s="464">
        <f>act!J36+act!J44</f>
        <v>0</v>
      </c>
      <c r="L103" s="77"/>
      <c r="M103" s="47"/>
    </row>
    <row r="104" spans="2:13" x14ac:dyDescent="0.2">
      <c r="B104" s="45"/>
      <c r="C104" s="74"/>
      <c r="D104" s="189" t="s">
        <v>129</v>
      </c>
      <c r="E104" s="76"/>
      <c r="F104" s="215"/>
      <c r="G104" s="76"/>
      <c r="H104" s="464">
        <f>act!G37+act!G45</f>
        <v>0</v>
      </c>
      <c r="I104" s="464">
        <f>act!H37+act!H45</f>
        <v>0</v>
      </c>
      <c r="J104" s="464">
        <f>act!I37+act!I45</f>
        <v>0</v>
      </c>
      <c r="K104" s="464">
        <f>act!J37+act!J45</f>
        <v>0</v>
      </c>
      <c r="L104" s="77"/>
      <c r="M104" s="47"/>
    </row>
    <row r="105" spans="2:13" x14ac:dyDescent="0.2">
      <c r="B105" s="45"/>
      <c r="C105" s="74"/>
      <c r="D105" s="76" t="s">
        <v>62</v>
      </c>
      <c r="E105" s="76"/>
      <c r="F105" s="215"/>
      <c r="G105" s="76"/>
      <c r="H105" s="464">
        <f>act!G38+act!G46</f>
        <v>0</v>
      </c>
      <c r="I105" s="464">
        <f>act!H38+act!H46</f>
        <v>0</v>
      </c>
      <c r="J105" s="464">
        <f>act!I38+act!I46</f>
        <v>0</v>
      </c>
      <c r="K105" s="464">
        <f>act!J38+act!J46</f>
        <v>0</v>
      </c>
      <c r="L105" s="77"/>
      <c r="M105" s="47"/>
    </row>
    <row r="106" spans="2:13" x14ac:dyDescent="0.2">
      <c r="B106" s="45"/>
      <c r="C106" s="74"/>
      <c r="D106" s="76" t="s">
        <v>50</v>
      </c>
      <c r="E106" s="76"/>
      <c r="F106" s="215"/>
      <c r="G106" s="76"/>
      <c r="H106" s="464">
        <f>act!G39+act!G47</f>
        <v>0</v>
      </c>
      <c r="I106" s="464">
        <f>act!H39+act!H47</f>
        <v>0</v>
      </c>
      <c r="J106" s="464">
        <f>act!I39+act!I47</f>
        <v>0</v>
      </c>
      <c r="K106" s="464">
        <f>act!J39+act!J47</f>
        <v>0</v>
      </c>
      <c r="L106" s="77"/>
      <c r="M106" s="47"/>
    </row>
    <row r="107" spans="2:13" x14ac:dyDescent="0.2">
      <c r="B107" s="45"/>
      <c r="C107" s="74"/>
      <c r="D107" s="76"/>
      <c r="E107" s="76"/>
      <c r="F107" s="188"/>
      <c r="G107" s="76"/>
      <c r="H107" s="187"/>
      <c r="I107" s="187"/>
      <c r="J107" s="187"/>
      <c r="K107" s="187"/>
      <c r="L107" s="77"/>
      <c r="M107" s="47"/>
    </row>
    <row r="108" spans="2:13" x14ac:dyDescent="0.2">
      <c r="B108" s="45"/>
      <c r="C108" s="74"/>
      <c r="D108" s="170" t="s">
        <v>69</v>
      </c>
      <c r="E108" s="76"/>
      <c r="F108" s="188"/>
      <c r="G108" s="76"/>
      <c r="H108" s="460">
        <f>SUM(H101:H106)</f>
        <v>0</v>
      </c>
      <c r="I108" s="460">
        <f>SUM(I101:I106)</f>
        <v>0</v>
      </c>
      <c r="J108" s="460">
        <f>SUM(J101:J106)</f>
        <v>0</v>
      </c>
      <c r="K108" s="460">
        <f>SUM(K101:K106)</f>
        <v>0</v>
      </c>
      <c r="L108" s="77"/>
      <c r="M108" s="47"/>
    </row>
    <row r="109" spans="2:13" x14ac:dyDescent="0.2">
      <c r="B109" s="45"/>
      <c r="C109" s="74"/>
      <c r="D109" s="84"/>
      <c r="E109" s="82"/>
      <c r="F109" s="182"/>
      <c r="G109" s="82"/>
      <c r="H109" s="186"/>
      <c r="I109" s="186"/>
      <c r="J109" s="186"/>
      <c r="K109" s="186"/>
      <c r="L109" s="77"/>
      <c r="M109" s="47"/>
    </row>
    <row r="110" spans="2:13" x14ac:dyDescent="0.2">
      <c r="B110" s="45"/>
      <c r="C110" s="46"/>
      <c r="D110" s="140"/>
      <c r="E110" s="46"/>
      <c r="F110" s="141"/>
      <c r="G110" s="46"/>
      <c r="H110" s="142"/>
      <c r="I110" s="142"/>
      <c r="J110" s="142"/>
      <c r="K110" s="142"/>
      <c r="L110" s="46"/>
      <c r="M110" s="47"/>
    </row>
    <row r="111" spans="2:13" x14ac:dyDescent="0.2">
      <c r="B111" s="45"/>
      <c r="C111" s="74"/>
      <c r="D111" s="84"/>
      <c r="E111" s="82"/>
      <c r="F111" s="182"/>
      <c r="G111" s="82"/>
      <c r="H111" s="186"/>
      <c r="I111" s="186"/>
      <c r="J111" s="186"/>
      <c r="K111" s="186"/>
      <c r="L111" s="77"/>
      <c r="M111" s="47"/>
    </row>
    <row r="112" spans="2:13" x14ac:dyDescent="0.2">
      <c r="B112" s="45"/>
      <c r="C112" s="74"/>
      <c r="D112" s="447" t="s">
        <v>61</v>
      </c>
      <c r="E112" s="454"/>
      <c r="F112" s="452" t="s">
        <v>179</v>
      </c>
      <c r="G112" s="82"/>
      <c r="H112" s="186"/>
      <c r="I112" s="186"/>
      <c r="J112" s="186"/>
      <c r="K112" s="186"/>
      <c r="L112" s="77"/>
      <c r="M112" s="47"/>
    </row>
    <row r="113" spans="2:13" x14ac:dyDescent="0.2">
      <c r="B113" s="45"/>
      <c r="C113" s="74"/>
      <c r="D113" s="82"/>
      <c r="E113" s="82"/>
      <c r="F113" s="182"/>
      <c r="G113" s="82"/>
      <c r="H113" s="186"/>
      <c r="I113" s="186"/>
      <c r="J113" s="186"/>
      <c r="K113" s="186"/>
      <c r="L113" s="77"/>
      <c r="M113" s="47"/>
    </row>
    <row r="114" spans="2:13" x14ac:dyDescent="0.2">
      <c r="B114" s="45"/>
      <c r="C114" s="74"/>
      <c r="D114" s="190" t="s">
        <v>195</v>
      </c>
      <c r="E114" s="82"/>
      <c r="F114" s="215"/>
      <c r="G114" s="82"/>
      <c r="H114" s="465">
        <f>mop!G16</f>
        <v>0</v>
      </c>
      <c r="I114" s="465">
        <f>mop!H16</f>
        <v>0</v>
      </c>
      <c r="J114" s="465">
        <f>mop!I16</f>
        <v>0</v>
      </c>
      <c r="K114" s="465">
        <f>mop!J16</f>
        <v>0</v>
      </c>
      <c r="L114" s="77"/>
      <c r="M114" s="47"/>
    </row>
    <row r="115" spans="2:13" x14ac:dyDescent="0.2">
      <c r="B115" s="45"/>
      <c r="C115" s="74"/>
      <c r="D115" s="216"/>
      <c r="E115" s="82"/>
      <c r="F115" s="215"/>
      <c r="G115" s="82"/>
      <c r="H115" s="212">
        <v>0</v>
      </c>
      <c r="I115" s="212">
        <f t="shared" ref="I115:K121" si="21">H115</f>
        <v>0</v>
      </c>
      <c r="J115" s="212">
        <f t="shared" si="21"/>
        <v>0</v>
      </c>
      <c r="K115" s="212">
        <f t="shared" si="21"/>
        <v>0</v>
      </c>
      <c r="L115" s="77"/>
      <c r="M115" s="47"/>
    </row>
    <row r="116" spans="2:13" x14ac:dyDescent="0.2">
      <c r="B116" s="45"/>
      <c r="C116" s="74"/>
      <c r="D116" s="214"/>
      <c r="E116" s="82"/>
      <c r="F116" s="215"/>
      <c r="G116" s="82"/>
      <c r="H116" s="212">
        <v>0</v>
      </c>
      <c r="I116" s="212">
        <f t="shared" si="21"/>
        <v>0</v>
      </c>
      <c r="J116" s="212">
        <f t="shared" si="21"/>
        <v>0</v>
      </c>
      <c r="K116" s="212">
        <f t="shared" si="21"/>
        <v>0</v>
      </c>
      <c r="L116" s="77"/>
      <c r="M116" s="47"/>
    </row>
    <row r="117" spans="2:13" x14ac:dyDescent="0.2">
      <c r="B117" s="45"/>
      <c r="C117" s="74"/>
      <c r="D117" s="214"/>
      <c r="E117" s="82"/>
      <c r="F117" s="215"/>
      <c r="G117" s="82"/>
      <c r="H117" s="212">
        <v>0</v>
      </c>
      <c r="I117" s="212">
        <f t="shared" si="21"/>
        <v>0</v>
      </c>
      <c r="J117" s="212">
        <f t="shared" si="21"/>
        <v>0</v>
      </c>
      <c r="K117" s="212">
        <f t="shared" si="21"/>
        <v>0</v>
      </c>
      <c r="L117" s="77"/>
      <c r="M117" s="47"/>
    </row>
    <row r="118" spans="2:13" x14ac:dyDescent="0.2">
      <c r="B118" s="45"/>
      <c r="C118" s="74"/>
      <c r="D118" s="214"/>
      <c r="E118" s="82"/>
      <c r="F118" s="215"/>
      <c r="G118" s="82"/>
      <c r="H118" s="212">
        <v>0</v>
      </c>
      <c r="I118" s="212">
        <f t="shared" ref="I118:K119" si="22">H118</f>
        <v>0</v>
      </c>
      <c r="J118" s="212">
        <f t="shared" si="22"/>
        <v>0</v>
      </c>
      <c r="K118" s="212">
        <f t="shared" si="22"/>
        <v>0</v>
      </c>
      <c r="L118" s="77"/>
      <c r="M118" s="47"/>
    </row>
    <row r="119" spans="2:13" x14ac:dyDescent="0.2">
      <c r="B119" s="45"/>
      <c r="C119" s="74"/>
      <c r="D119" s="214"/>
      <c r="E119" s="82"/>
      <c r="F119" s="215"/>
      <c r="G119" s="82"/>
      <c r="H119" s="212">
        <v>0</v>
      </c>
      <c r="I119" s="212">
        <f t="shared" si="22"/>
        <v>0</v>
      </c>
      <c r="J119" s="212">
        <f t="shared" si="22"/>
        <v>0</v>
      </c>
      <c r="K119" s="212">
        <f t="shared" si="22"/>
        <v>0</v>
      </c>
      <c r="L119" s="77"/>
      <c r="M119" s="47"/>
    </row>
    <row r="120" spans="2:13" x14ac:dyDescent="0.2">
      <c r="B120" s="45"/>
      <c r="C120" s="74"/>
      <c r="D120" s="214"/>
      <c r="E120" s="82"/>
      <c r="F120" s="215"/>
      <c r="G120" s="82"/>
      <c r="H120" s="212">
        <v>0</v>
      </c>
      <c r="I120" s="212">
        <f t="shared" si="21"/>
        <v>0</v>
      </c>
      <c r="J120" s="212">
        <f t="shared" si="21"/>
        <v>0</v>
      </c>
      <c r="K120" s="212">
        <f t="shared" si="21"/>
        <v>0</v>
      </c>
      <c r="L120" s="77"/>
      <c r="M120" s="47"/>
    </row>
    <row r="121" spans="2:13" x14ac:dyDescent="0.2">
      <c r="B121" s="45"/>
      <c r="C121" s="74"/>
      <c r="D121" s="214"/>
      <c r="E121" s="82"/>
      <c r="F121" s="215"/>
      <c r="G121" s="82"/>
      <c r="H121" s="212">
        <v>0</v>
      </c>
      <c r="I121" s="212">
        <f t="shared" si="21"/>
        <v>0</v>
      </c>
      <c r="J121" s="212">
        <f t="shared" si="21"/>
        <v>0</v>
      </c>
      <c r="K121" s="212">
        <f t="shared" si="21"/>
        <v>0</v>
      </c>
      <c r="L121" s="77"/>
      <c r="M121" s="47"/>
    </row>
    <row r="122" spans="2:13" x14ac:dyDescent="0.2">
      <c r="B122" s="45"/>
      <c r="C122" s="74"/>
      <c r="D122" s="214"/>
      <c r="E122" s="82"/>
      <c r="F122" s="215"/>
      <c r="G122" s="82"/>
      <c r="H122" s="212">
        <v>0</v>
      </c>
      <c r="I122" s="212">
        <f t="shared" ref="I122:K123" si="23">H122</f>
        <v>0</v>
      </c>
      <c r="J122" s="212">
        <f t="shared" si="23"/>
        <v>0</v>
      </c>
      <c r="K122" s="212">
        <f t="shared" si="23"/>
        <v>0</v>
      </c>
      <c r="L122" s="77"/>
      <c r="M122" s="47"/>
    </row>
    <row r="123" spans="2:13" x14ac:dyDescent="0.2">
      <c r="B123" s="45"/>
      <c r="C123" s="74"/>
      <c r="D123" s="214"/>
      <c r="E123" s="82"/>
      <c r="F123" s="215"/>
      <c r="G123" s="82"/>
      <c r="H123" s="212">
        <v>0</v>
      </c>
      <c r="I123" s="212">
        <f t="shared" si="23"/>
        <v>0</v>
      </c>
      <c r="J123" s="212">
        <f t="shared" si="23"/>
        <v>0</v>
      </c>
      <c r="K123" s="212">
        <f t="shared" si="23"/>
        <v>0</v>
      </c>
      <c r="L123" s="77"/>
      <c r="M123" s="47"/>
    </row>
    <row r="124" spans="2:13" x14ac:dyDescent="0.2">
      <c r="B124" s="45"/>
      <c r="C124" s="74"/>
      <c r="D124" s="191"/>
      <c r="E124" s="82"/>
      <c r="F124" s="182"/>
      <c r="G124" s="82"/>
      <c r="H124" s="182"/>
      <c r="I124" s="182"/>
      <c r="J124" s="182"/>
      <c r="K124" s="182"/>
      <c r="L124" s="77"/>
      <c r="M124" s="47"/>
    </row>
    <row r="125" spans="2:13" x14ac:dyDescent="0.2">
      <c r="B125" s="45"/>
      <c r="C125" s="74"/>
      <c r="D125" s="170" t="s">
        <v>69</v>
      </c>
      <c r="E125" s="76"/>
      <c r="F125" s="188"/>
      <c r="G125" s="76"/>
      <c r="H125" s="459">
        <f>SUM(H114:H123)</f>
        <v>0</v>
      </c>
      <c r="I125" s="459">
        <f>SUM(I114:I123)</f>
        <v>0</v>
      </c>
      <c r="J125" s="459">
        <f>SUM(J114:J123)</f>
        <v>0</v>
      </c>
      <c r="K125" s="459">
        <f>SUM(K114:K123)</f>
        <v>0</v>
      </c>
      <c r="L125" s="77"/>
      <c r="M125" s="47"/>
    </row>
    <row r="126" spans="2:13" x14ac:dyDescent="0.2">
      <c r="B126" s="45"/>
      <c r="C126" s="74"/>
      <c r="D126" s="84"/>
      <c r="E126" s="82"/>
      <c r="F126" s="182"/>
      <c r="G126" s="82"/>
      <c r="H126" s="186"/>
      <c r="I126" s="186"/>
      <c r="J126" s="186"/>
      <c r="K126" s="186"/>
      <c r="L126" s="77"/>
      <c r="M126" s="47"/>
    </row>
    <row r="127" spans="2:13" x14ac:dyDescent="0.2">
      <c r="B127" s="45"/>
      <c r="C127" s="46"/>
      <c r="D127" s="140"/>
      <c r="E127" s="46"/>
      <c r="F127" s="141"/>
      <c r="G127" s="46"/>
      <c r="H127" s="142"/>
      <c r="I127" s="142"/>
      <c r="J127" s="142"/>
      <c r="K127" s="142"/>
      <c r="L127" s="46"/>
      <c r="M127" s="47"/>
    </row>
    <row r="128" spans="2:13" x14ac:dyDescent="0.2">
      <c r="B128" s="45"/>
      <c r="C128" s="74"/>
      <c r="D128" s="84"/>
      <c r="E128" s="82"/>
      <c r="F128" s="182"/>
      <c r="G128" s="82"/>
      <c r="H128" s="186"/>
      <c r="I128" s="186"/>
      <c r="J128" s="186"/>
      <c r="K128" s="186"/>
      <c r="L128" s="77"/>
      <c r="M128" s="47"/>
    </row>
    <row r="129" spans="2:13" x14ac:dyDescent="0.2">
      <c r="B129" s="45"/>
      <c r="C129" s="74"/>
      <c r="D129" s="447" t="s">
        <v>171</v>
      </c>
      <c r="E129" s="454"/>
      <c r="F129" s="452" t="s">
        <v>179</v>
      </c>
      <c r="G129" s="82"/>
      <c r="H129" s="186"/>
      <c r="I129" s="186"/>
      <c r="J129" s="186"/>
      <c r="K129" s="186"/>
      <c r="L129" s="77"/>
      <c r="M129" s="47"/>
    </row>
    <row r="130" spans="2:13" x14ac:dyDescent="0.2">
      <c r="B130" s="45"/>
      <c r="C130" s="74"/>
      <c r="D130" s="192"/>
      <c r="E130" s="82"/>
      <c r="F130" s="188"/>
      <c r="G130" s="82"/>
      <c r="H130" s="186"/>
      <c r="I130" s="186"/>
      <c r="J130" s="186"/>
      <c r="K130" s="186"/>
      <c r="L130" s="77"/>
      <c r="M130" s="47"/>
    </row>
    <row r="131" spans="2:13" x14ac:dyDescent="0.2">
      <c r="B131" s="45"/>
      <c r="C131" s="74"/>
      <c r="D131" s="216"/>
      <c r="E131" s="82"/>
      <c r="F131" s="215"/>
      <c r="G131" s="82"/>
      <c r="H131" s="212">
        <v>0</v>
      </c>
      <c r="I131" s="212">
        <f t="shared" ref="I131:K134" si="24">H131</f>
        <v>0</v>
      </c>
      <c r="J131" s="212">
        <f t="shared" si="24"/>
        <v>0</v>
      </c>
      <c r="K131" s="212">
        <f t="shared" si="24"/>
        <v>0</v>
      </c>
      <c r="L131" s="77"/>
      <c r="M131" s="47"/>
    </row>
    <row r="132" spans="2:13" x14ac:dyDescent="0.2">
      <c r="B132" s="45"/>
      <c r="C132" s="74"/>
      <c r="D132" s="216"/>
      <c r="E132" s="82"/>
      <c r="F132" s="215"/>
      <c r="G132" s="82"/>
      <c r="H132" s="212">
        <v>0</v>
      </c>
      <c r="I132" s="212">
        <f t="shared" si="24"/>
        <v>0</v>
      </c>
      <c r="J132" s="212">
        <f t="shared" si="24"/>
        <v>0</v>
      </c>
      <c r="K132" s="212">
        <f t="shared" si="24"/>
        <v>0</v>
      </c>
      <c r="L132" s="77"/>
      <c r="M132" s="47"/>
    </row>
    <row r="133" spans="2:13" x14ac:dyDescent="0.2">
      <c r="B133" s="45"/>
      <c r="C133" s="74"/>
      <c r="D133" s="216"/>
      <c r="E133" s="82"/>
      <c r="F133" s="215"/>
      <c r="G133" s="82"/>
      <c r="H133" s="212">
        <v>0</v>
      </c>
      <c r="I133" s="212">
        <f t="shared" si="24"/>
        <v>0</v>
      </c>
      <c r="J133" s="212">
        <f t="shared" si="24"/>
        <v>0</v>
      </c>
      <c r="K133" s="212">
        <f t="shared" si="24"/>
        <v>0</v>
      </c>
      <c r="L133" s="77"/>
      <c r="M133" s="47"/>
    </row>
    <row r="134" spans="2:13" x14ac:dyDescent="0.2">
      <c r="B134" s="45"/>
      <c r="C134" s="74"/>
      <c r="D134" s="216"/>
      <c r="E134" s="82"/>
      <c r="F134" s="215"/>
      <c r="G134" s="82"/>
      <c r="H134" s="212">
        <v>0</v>
      </c>
      <c r="I134" s="212">
        <f t="shared" si="24"/>
        <v>0</v>
      </c>
      <c r="J134" s="212">
        <f t="shared" si="24"/>
        <v>0</v>
      </c>
      <c r="K134" s="212">
        <f t="shared" si="24"/>
        <v>0</v>
      </c>
      <c r="L134" s="77"/>
      <c r="M134" s="47"/>
    </row>
    <row r="135" spans="2:13" x14ac:dyDescent="0.2">
      <c r="B135" s="45"/>
      <c r="C135" s="74"/>
      <c r="D135" s="216"/>
      <c r="E135" s="82"/>
      <c r="F135" s="215"/>
      <c r="G135" s="82"/>
      <c r="H135" s="212">
        <v>0</v>
      </c>
      <c r="I135" s="212">
        <f t="shared" ref="I135:K154" si="25">H135</f>
        <v>0</v>
      </c>
      <c r="J135" s="212">
        <f t="shared" si="25"/>
        <v>0</v>
      </c>
      <c r="K135" s="212">
        <f t="shared" si="25"/>
        <v>0</v>
      </c>
      <c r="L135" s="77"/>
      <c r="M135" s="47"/>
    </row>
    <row r="136" spans="2:13" x14ac:dyDescent="0.2">
      <c r="B136" s="45"/>
      <c r="C136" s="74"/>
      <c r="D136" s="216"/>
      <c r="E136" s="82"/>
      <c r="F136" s="215"/>
      <c r="G136" s="82"/>
      <c r="H136" s="212">
        <v>0</v>
      </c>
      <c r="I136" s="212">
        <f t="shared" si="25"/>
        <v>0</v>
      </c>
      <c r="J136" s="212">
        <f t="shared" si="25"/>
        <v>0</v>
      </c>
      <c r="K136" s="212">
        <f t="shared" si="25"/>
        <v>0</v>
      </c>
      <c r="L136" s="77"/>
      <c r="M136" s="47"/>
    </row>
    <row r="137" spans="2:13" x14ac:dyDescent="0.2">
      <c r="B137" s="45"/>
      <c r="C137" s="74"/>
      <c r="D137" s="216"/>
      <c r="E137" s="82"/>
      <c r="F137" s="215"/>
      <c r="G137" s="82"/>
      <c r="H137" s="212">
        <v>0</v>
      </c>
      <c r="I137" s="212">
        <f t="shared" si="25"/>
        <v>0</v>
      </c>
      <c r="J137" s="212">
        <f t="shared" si="25"/>
        <v>0</v>
      </c>
      <c r="K137" s="212">
        <f t="shared" si="25"/>
        <v>0</v>
      </c>
      <c r="L137" s="77"/>
      <c r="M137" s="47"/>
    </row>
    <row r="138" spans="2:13" x14ac:dyDescent="0.2">
      <c r="B138" s="45"/>
      <c r="C138" s="74"/>
      <c r="D138" s="216"/>
      <c r="E138" s="82"/>
      <c r="F138" s="215"/>
      <c r="G138" s="82"/>
      <c r="H138" s="212">
        <v>0</v>
      </c>
      <c r="I138" s="212">
        <f t="shared" si="25"/>
        <v>0</v>
      </c>
      <c r="J138" s="212">
        <f t="shared" si="25"/>
        <v>0</v>
      </c>
      <c r="K138" s="212">
        <f t="shared" si="25"/>
        <v>0</v>
      </c>
      <c r="L138" s="77"/>
      <c r="M138" s="47"/>
    </row>
    <row r="139" spans="2:13" x14ac:dyDescent="0.2">
      <c r="B139" s="45"/>
      <c r="C139" s="74"/>
      <c r="D139" s="216"/>
      <c r="E139" s="82"/>
      <c r="F139" s="215"/>
      <c r="G139" s="82"/>
      <c r="H139" s="212">
        <v>0</v>
      </c>
      <c r="I139" s="212">
        <f t="shared" si="25"/>
        <v>0</v>
      </c>
      <c r="J139" s="212">
        <f t="shared" si="25"/>
        <v>0</v>
      </c>
      <c r="K139" s="212">
        <f t="shared" si="25"/>
        <v>0</v>
      </c>
      <c r="L139" s="77"/>
      <c r="M139" s="47"/>
    </row>
    <row r="140" spans="2:13" x14ac:dyDescent="0.2">
      <c r="B140" s="45"/>
      <c r="C140" s="74"/>
      <c r="D140" s="216"/>
      <c r="E140" s="82"/>
      <c r="F140" s="215"/>
      <c r="G140" s="82"/>
      <c r="H140" s="212">
        <v>0</v>
      </c>
      <c r="I140" s="212">
        <f t="shared" si="25"/>
        <v>0</v>
      </c>
      <c r="J140" s="212">
        <f t="shared" si="25"/>
        <v>0</v>
      </c>
      <c r="K140" s="212">
        <f t="shared" si="25"/>
        <v>0</v>
      </c>
      <c r="L140" s="77"/>
      <c r="M140" s="47"/>
    </row>
    <row r="141" spans="2:13" x14ac:dyDescent="0.2">
      <c r="B141" s="45"/>
      <c r="C141" s="74"/>
      <c r="D141" s="216"/>
      <c r="E141" s="82"/>
      <c r="F141" s="215"/>
      <c r="G141" s="82"/>
      <c r="H141" s="212">
        <v>0</v>
      </c>
      <c r="I141" s="212">
        <f t="shared" si="25"/>
        <v>0</v>
      </c>
      <c r="J141" s="212">
        <f t="shared" si="25"/>
        <v>0</v>
      </c>
      <c r="K141" s="212">
        <f t="shared" si="25"/>
        <v>0</v>
      </c>
      <c r="L141" s="77"/>
      <c r="M141" s="47"/>
    </row>
    <row r="142" spans="2:13" x14ac:dyDescent="0.2">
      <c r="B142" s="45"/>
      <c r="C142" s="74"/>
      <c r="D142" s="216"/>
      <c r="E142" s="82"/>
      <c r="F142" s="215"/>
      <c r="G142" s="82"/>
      <c r="H142" s="212">
        <v>0</v>
      </c>
      <c r="I142" s="212">
        <f t="shared" si="25"/>
        <v>0</v>
      </c>
      <c r="J142" s="212">
        <f t="shared" si="25"/>
        <v>0</v>
      </c>
      <c r="K142" s="212">
        <f t="shared" si="25"/>
        <v>0</v>
      </c>
      <c r="L142" s="77"/>
      <c r="M142" s="47"/>
    </row>
    <row r="143" spans="2:13" x14ac:dyDescent="0.2">
      <c r="B143" s="45"/>
      <c r="C143" s="74"/>
      <c r="D143" s="216"/>
      <c r="E143" s="82"/>
      <c r="F143" s="215"/>
      <c r="G143" s="82"/>
      <c r="H143" s="212">
        <v>0</v>
      </c>
      <c r="I143" s="212">
        <f t="shared" si="25"/>
        <v>0</v>
      </c>
      <c r="J143" s="212">
        <f t="shared" si="25"/>
        <v>0</v>
      </c>
      <c r="K143" s="212">
        <f t="shared" si="25"/>
        <v>0</v>
      </c>
      <c r="L143" s="77"/>
      <c r="M143" s="47"/>
    </row>
    <row r="144" spans="2:13" x14ac:dyDescent="0.2">
      <c r="B144" s="45"/>
      <c r="C144" s="74"/>
      <c r="D144" s="216"/>
      <c r="E144" s="82"/>
      <c r="F144" s="215"/>
      <c r="G144" s="82"/>
      <c r="H144" s="212">
        <v>0</v>
      </c>
      <c r="I144" s="212">
        <f t="shared" si="25"/>
        <v>0</v>
      </c>
      <c r="J144" s="212">
        <f t="shared" si="25"/>
        <v>0</v>
      </c>
      <c r="K144" s="212">
        <f t="shared" si="25"/>
        <v>0</v>
      </c>
      <c r="L144" s="77"/>
      <c r="M144" s="47"/>
    </row>
    <row r="145" spans="2:26" x14ac:dyDescent="0.2">
      <c r="B145" s="45"/>
      <c r="C145" s="74"/>
      <c r="D145" s="217"/>
      <c r="E145" s="82"/>
      <c r="F145" s="215"/>
      <c r="G145" s="82"/>
      <c r="H145" s="212">
        <v>0</v>
      </c>
      <c r="I145" s="212">
        <f t="shared" si="25"/>
        <v>0</v>
      </c>
      <c r="J145" s="212">
        <f t="shared" si="25"/>
        <v>0</v>
      </c>
      <c r="K145" s="212">
        <f t="shared" si="25"/>
        <v>0</v>
      </c>
      <c r="L145" s="77"/>
      <c r="M145" s="47"/>
    </row>
    <row r="146" spans="2:26" x14ac:dyDescent="0.2">
      <c r="B146" s="45"/>
      <c r="C146" s="74"/>
      <c r="D146" s="217"/>
      <c r="E146" s="82"/>
      <c r="F146" s="215"/>
      <c r="G146" s="82"/>
      <c r="H146" s="212">
        <v>0</v>
      </c>
      <c r="I146" s="212">
        <f t="shared" si="25"/>
        <v>0</v>
      </c>
      <c r="J146" s="212">
        <f t="shared" si="25"/>
        <v>0</v>
      </c>
      <c r="K146" s="212">
        <f t="shared" si="25"/>
        <v>0</v>
      </c>
      <c r="L146" s="77"/>
      <c r="M146" s="47"/>
    </row>
    <row r="147" spans="2:26" x14ac:dyDescent="0.2">
      <c r="B147" s="45"/>
      <c r="C147" s="74"/>
      <c r="D147" s="217"/>
      <c r="E147" s="82"/>
      <c r="F147" s="215"/>
      <c r="G147" s="82"/>
      <c r="H147" s="212">
        <v>0</v>
      </c>
      <c r="I147" s="212">
        <f t="shared" si="25"/>
        <v>0</v>
      </c>
      <c r="J147" s="212">
        <f t="shared" si="25"/>
        <v>0</v>
      </c>
      <c r="K147" s="212">
        <f t="shared" si="25"/>
        <v>0</v>
      </c>
      <c r="L147" s="77"/>
      <c r="M147" s="47"/>
    </row>
    <row r="148" spans="2:26" x14ac:dyDescent="0.2">
      <c r="B148" s="45"/>
      <c r="C148" s="74"/>
      <c r="D148" s="217"/>
      <c r="E148" s="82"/>
      <c r="F148" s="215"/>
      <c r="G148" s="82"/>
      <c r="H148" s="212">
        <v>0</v>
      </c>
      <c r="I148" s="212">
        <f t="shared" si="25"/>
        <v>0</v>
      </c>
      <c r="J148" s="212">
        <f t="shared" si="25"/>
        <v>0</v>
      </c>
      <c r="K148" s="212">
        <f t="shared" si="25"/>
        <v>0</v>
      </c>
      <c r="L148" s="77"/>
      <c r="M148" s="47"/>
    </row>
    <row r="149" spans="2:26" x14ac:dyDescent="0.2">
      <c r="B149" s="45"/>
      <c r="C149" s="74"/>
      <c r="D149" s="217"/>
      <c r="E149" s="82"/>
      <c r="F149" s="215"/>
      <c r="G149" s="82"/>
      <c r="H149" s="212">
        <v>0</v>
      </c>
      <c r="I149" s="212">
        <f t="shared" si="25"/>
        <v>0</v>
      </c>
      <c r="J149" s="212">
        <f t="shared" si="25"/>
        <v>0</v>
      </c>
      <c r="K149" s="212">
        <f t="shared" si="25"/>
        <v>0</v>
      </c>
      <c r="L149" s="77"/>
      <c r="M149" s="47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2:26" x14ac:dyDescent="0.2">
      <c r="B150" s="45"/>
      <c r="C150" s="74"/>
      <c r="D150" s="217"/>
      <c r="E150" s="82"/>
      <c r="F150" s="215"/>
      <c r="G150" s="82"/>
      <c r="H150" s="212">
        <v>0</v>
      </c>
      <c r="I150" s="212">
        <f t="shared" si="25"/>
        <v>0</v>
      </c>
      <c r="J150" s="212">
        <f t="shared" si="25"/>
        <v>0</v>
      </c>
      <c r="K150" s="212">
        <f t="shared" si="25"/>
        <v>0</v>
      </c>
      <c r="L150" s="77"/>
      <c r="M150" s="47"/>
    </row>
    <row r="151" spans="2:26" x14ac:dyDescent="0.2">
      <c r="B151" s="45"/>
      <c r="C151" s="74"/>
      <c r="D151" s="217"/>
      <c r="E151" s="82"/>
      <c r="F151" s="215"/>
      <c r="G151" s="82"/>
      <c r="H151" s="212">
        <v>0</v>
      </c>
      <c r="I151" s="212">
        <f t="shared" si="25"/>
        <v>0</v>
      </c>
      <c r="J151" s="212">
        <f t="shared" si="25"/>
        <v>0</v>
      </c>
      <c r="K151" s="212">
        <f t="shared" si="25"/>
        <v>0</v>
      </c>
      <c r="L151" s="77"/>
      <c r="M151" s="47"/>
    </row>
    <row r="152" spans="2:26" x14ac:dyDescent="0.2">
      <c r="B152" s="45"/>
      <c r="C152" s="74"/>
      <c r="D152" s="217"/>
      <c r="E152" s="82"/>
      <c r="F152" s="215"/>
      <c r="G152" s="82"/>
      <c r="H152" s="212">
        <v>0</v>
      </c>
      <c r="I152" s="212">
        <f t="shared" si="25"/>
        <v>0</v>
      </c>
      <c r="J152" s="212">
        <f t="shared" si="25"/>
        <v>0</v>
      </c>
      <c r="K152" s="212">
        <f t="shared" si="25"/>
        <v>0</v>
      </c>
      <c r="L152" s="77"/>
      <c r="M152" s="47"/>
    </row>
    <row r="153" spans="2:26" x14ac:dyDescent="0.2">
      <c r="B153" s="45"/>
      <c r="C153" s="74"/>
      <c r="D153" s="217"/>
      <c r="E153" s="82"/>
      <c r="F153" s="215"/>
      <c r="G153" s="82"/>
      <c r="H153" s="212">
        <v>0</v>
      </c>
      <c r="I153" s="212">
        <f t="shared" si="25"/>
        <v>0</v>
      </c>
      <c r="J153" s="212">
        <f t="shared" si="25"/>
        <v>0</v>
      </c>
      <c r="K153" s="212">
        <f t="shared" si="25"/>
        <v>0</v>
      </c>
      <c r="L153" s="77"/>
      <c r="M153" s="47"/>
    </row>
    <row r="154" spans="2:26" x14ac:dyDescent="0.2">
      <c r="B154" s="45"/>
      <c r="C154" s="74"/>
      <c r="D154" s="217"/>
      <c r="E154" s="82"/>
      <c r="F154" s="215"/>
      <c r="G154" s="82"/>
      <c r="H154" s="212">
        <v>0</v>
      </c>
      <c r="I154" s="212">
        <f t="shared" si="25"/>
        <v>0</v>
      </c>
      <c r="J154" s="212">
        <f t="shared" si="25"/>
        <v>0</v>
      </c>
      <c r="K154" s="212">
        <f t="shared" si="25"/>
        <v>0</v>
      </c>
      <c r="L154" s="77"/>
      <c r="M154" s="47"/>
    </row>
    <row r="155" spans="2:26" x14ac:dyDescent="0.2">
      <c r="B155" s="45"/>
      <c r="C155" s="74"/>
      <c r="D155" s="191"/>
      <c r="E155" s="82"/>
      <c r="F155" s="179"/>
      <c r="G155" s="82"/>
      <c r="H155" s="172"/>
      <c r="I155" s="172"/>
      <c r="J155" s="172"/>
      <c r="K155" s="172"/>
      <c r="L155" s="77"/>
      <c r="M155" s="47"/>
    </row>
    <row r="156" spans="2:26" x14ac:dyDescent="0.2">
      <c r="B156" s="45"/>
      <c r="C156" s="74"/>
      <c r="D156" s="170" t="s">
        <v>69</v>
      </c>
      <c r="E156" s="82"/>
      <c r="F156" s="179"/>
      <c r="G156" s="82"/>
      <c r="H156" s="458">
        <f>SUM(H131:H154)</f>
        <v>0</v>
      </c>
      <c r="I156" s="458">
        <f>SUM(I131:I154)</f>
        <v>0</v>
      </c>
      <c r="J156" s="458">
        <f>SUM(J131:J154)</f>
        <v>0</v>
      </c>
      <c r="K156" s="458">
        <f>SUM(K131:K154)</f>
        <v>0</v>
      </c>
      <c r="L156" s="77"/>
      <c r="M156" s="47"/>
    </row>
    <row r="157" spans="2:26" x14ac:dyDescent="0.2">
      <c r="B157" s="45"/>
      <c r="C157" s="74"/>
      <c r="D157" s="84"/>
      <c r="E157" s="82"/>
      <c r="F157" s="179"/>
      <c r="G157" s="82"/>
      <c r="H157" s="186"/>
      <c r="I157" s="186"/>
      <c r="J157" s="186"/>
      <c r="K157" s="186"/>
      <c r="L157" s="77"/>
      <c r="M157" s="47"/>
    </row>
    <row r="158" spans="2:26" x14ac:dyDescent="0.2">
      <c r="B158" s="45"/>
      <c r="C158" s="46"/>
      <c r="D158" s="140"/>
      <c r="E158" s="46"/>
      <c r="F158" s="141"/>
      <c r="G158" s="46"/>
      <c r="H158" s="142"/>
      <c r="I158" s="142"/>
      <c r="J158" s="142"/>
      <c r="K158" s="142"/>
      <c r="L158" s="46"/>
      <c r="M158" s="47"/>
    </row>
    <row r="159" spans="2:26" x14ac:dyDescent="0.2">
      <c r="B159" s="45"/>
      <c r="C159" s="74"/>
      <c r="D159" s="84"/>
      <c r="E159" s="82"/>
      <c r="F159" s="179"/>
      <c r="G159" s="82"/>
      <c r="H159" s="186"/>
      <c r="I159" s="186"/>
      <c r="J159" s="186"/>
      <c r="K159" s="186"/>
      <c r="L159" s="77"/>
      <c r="M159" s="47"/>
    </row>
    <row r="160" spans="2:26" x14ac:dyDescent="0.2">
      <c r="B160" s="45"/>
      <c r="C160" s="74"/>
      <c r="D160" s="168" t="s">
        <v>175</v>
      </c>
      <c r="E160" s="170"/>
      <c r="F160" s="173"/>
      <c r="G160" s="170"/>
      <c r="H160" s="457">
        <f>H66+H90+H108+H125+H156</f>
        <v>135221.40000000002</v>
      </c>
      <c r="I160" s="457">
        <f>I66+I90+I108+I125+I156</f>
        <v>140988.60000000003</v>
      </c>
      <c r="J160" s="457">
        <f>J66+J90+J108+J125+J156</f>
        <v>147010.14000000001</v>
      </c>
      <c r="K160" s="457">
        <f>K66+K90+K108+K125+K156</f>
        <v>153222.84</v>
      </c>
      <c r="L160" s="77"/>
      <c r="M160" s="47"/>
    </row>
    <row r="161" spans="2:26" x14ac:dyDescent="0.2">
      <c r="B161" s="45"/>
      <c r="C161" s="74"/>
      <c r="D161" s="84"/>
      <c r="E161" s="82"/>
      <c r="F161" s="179"/>
      <c r="G161" s="82"/>
      <c r="H161" s="186"/>
      <c r="I161" s="186"/>
      <c r="J161" s="186"/>
      <c r="K161" s="186"/>
      <c r="L161" s="77"/>
      <c r="M161" s="47"/>
    </row>
    <row r="162" spans="2:26" x14ac:dyDescent="0.2">
      <c r="B162" s="45"/>
      <c r="C162" s="46"/>
      <c r="D162" s="140"/>
      <c r="E162" s="46"/>
      <c r="F162" s="141"/>
      <c r="G162" s="46"/>
      <c r="H162" s="142"/>
      <c r="I162" s="142"/>
      <c r="J162" s="142"/>
      <c r="K162" s="142"/>
      <c r="L162" s="46"/>
      <c r="M162" s="47"/>
    </row>
    <row r="163" spans="2:26" x14ac:dyDescent="0.2">
      <c r="B163" s="45"/>
      <c r="C163" s="74"/>
      <c r="D163" s="177"/>
      <c r="E163" s="82"/>
      <c r="F163" s="179"/>
      <c r="G163" s="82"/>
      <c r="H163" s="193"/>
      <c r="I163" s="193"/>
      <c r="J163" s="193"/>
      <c r="K163" s="193"/>
      <c r="L163" s="77"/>
      <c r="M163" s="47"/>
    </row>
    <row r="164" spans="2:26" x14ac:dyDescent="0.2">
      <c r="B164" s="146"/>
      <c r="C164" s="183"/>
      <c r="D164" s="320" t="s">
        <v>183</v>
      </c>
      <c r="E164" s="82"/>
      <c r="F164" s="179"/>
      <c r="G164" s="82"/>
      <c r="H164" s="455">
        <f>H58-H160</f>
        <v>-135221.40000000002</v>
      </c>
      <c r="I164" s="455">
        <f>I58-I160</f>
        <v>-140988.60000000003</v>
      </c>
      <c r="J164" s="455">
        <f>J58-J160</f>
        <v>-147010.14000000001</v>
      </c>
      <c r="K164" s="455">
        <f>K58-K160</f>
        <v>-153222.84</v>
      </c>
      <c r="L164" s="77"/>
      <c r="M164" s="47"/>
    </row>
    <row r="165" spans="2:26" x14ac:dyDescent="0.2">
      <c r="B165" s="45"/>
      <c r="C165" s="74"/>
      <c r="D165" s="78"/>
      <c r="E165" s="82"/>
      <c r="F165" s="179"/>
      <c r="G165" s="82"/>
      <c r="H165" s="193"/>
      <c r="I165" s="193"/>
      <c r="J165" s="193"/>
      <c r="K165" s="193"/>
      <c r="L165" s="77"/>
      <c r="M165" s="47"/>
    </row>
    <row r="166" spans="2:26" x14ac:dyDescent="0.2">
      <c r="B166" s="45"/>
      <c r="C166" s="46"/>
      <c r="D166" s="140"/>
      <c r="E166" s="46"/>
      <c r="F166" s="141"/>
      <c r="G166" s="46"/>
      <c r="H166" s="142"/>
      <c r="I166" s="142"/>
      <c r="J166" s="142"/>
      <c r="K166" s="142"/>
      <c r="L166" s="46"/>
      <c r="M166" s="47"/>
    </row>
    <row r="167" spans="2:26" x14ac:dyDescent="0.2">
      <c r="B167" s="45"/>
      <c r="C167" s="46"/>
      <c r="D167" s="140"/>
      <c r="E167" s="46"/>
      <c r="F167" s="141"/>
      <c r="G167" s="46"/>
      <c r="H167" s="142"/>
      <c r="I167" s="142"/>
      <c r="J167" s="142"/>
      <c r="K167" s="142"/>
      <c r="L167" s="46"/>
      <c r="M167" s="47"/>
    </row>
    <row r="168" spans="2:26" x14ac:dyDescent="0.2">
      <c r="B168" s="45"/>
      <c r="C168" s="74"/>
      <c r="D168" s="78"/>
      <c r="E168" s="82"/>
      <c r="F168" s="179"/>
      <c r="G168" s="82"/>
      <c r="H168" s="194"/>
      <c r="I168" s="194"/>
      <c r="J168" s="194"/>
      <c r="K168" s="194"/>
      <c r="L168" s="77"/>
      <c r="M168" s="47"/>
    </row>
    <row r="169" spans="2:26" x14ac:dyDescent="0.2">
      <c r="B169" s="45"/>
      <c r="C169" s="74"/>
      <c r="D169" s="446" t="s">
        <v>82</v>
      </c>
      <c r="E169" s="82"/>
      <c r="F169" s="179"/>
      <c r="G169" s="82"/>
      <c r="H169" s="194"/>
      <c r="I169" s="194"/>
      <c r="J169" s="194"/>
      <c r="K169" s="194"/>
      <c r="L169" s="77"/>
      <c r="M169" s="47"/>
    </row>
    <row r="170" spans="2:26" x14ac:dyDescent="0.2">
      <c r="B170" s="45"/>
      <c r="C170" s="74"/>
      <c r="D170" s="168"/>
      <c r="E170" s="82"/>
      <c r="F170" s="179"/>
      <c r="G170" s="82"/>
      <c r="H170" s="194"/>
      <c r="I170" s="194"/>
      <c r="J170" s="194"/>
      <c r="K170" s="194"/>
      <c r="L170" s="77"/>
      <c r="M170" s="47"/>
    </row>
    <row r="171" spans="2:26" x14ac:dyDescent="0.2">
      <c r="B171" s="45"/>
      <c r="C171" s="74"/>
      <c r="D171" s="75" t="s">
        <v>46</v>
      </c>
      <c r="E171" s="82"/>
      <c r="F171" s="179"/>
      <c r="G171" s="82"/>
      <c r="H171" s="218">
        <v>0</v>
      </c>
      <c r="I171" s="218">
        <f t="shared" ref="I171:K172" si="26">H171</f>
        <v>0</v>
      </c>
      <c r="J171" s="218">
        <f t="shared" si="26"/>
        <v>0</v>
      </c>
      <c r="K171" s="218">
        <f t="shared" si="26"/>
        <v>0</v>
      </c>
      <c r="L171" s="77"/>
      <c r="M171" s="47"/>
    </row>
    <row r="172" spans="2:26" x14ac:dyDescent="0.2">
      <c r="B172" s="45"/>
      <c r="C172" s="74"/>
      <c r="D172" s="75" t="s">
        <v>47</v>
      </c>
      <c r="E172" s="82"/>
      <c r="F172" s="179"/>
      <c r="G172" s="82"/>
      <c r="H172" s="218">
        <v>0</v>
      </c>
      <c r="I172" s="218">
        <f t="shared" si="26"/>
        <v>0</v>
      </c>
      <c r="J172" s="218">
        <f t="shared" si="26"/>
        <v>0</v>
      </c>
      <c r="K172" s="218">
        <f t="shared" si="26"/>
        <v>0</v>
      </c>
      <c r="L172" s="77"/>
      <c r="M172" s="47"/>
    </row>
    <row r="173" spans="2:26" x14ac:dyDescent="0.2">
      <c r="B173" s="45"/>
      <c r="C173" s="74"/>
      <c r="D173" s="177"/>
      <c r="E173" s="82"/>
      <c r="F173" s="179"/>
      <c r="G173" s="82"/>
      <c r="H173" s="194"/>
      <c r="I173" s="194"/>
      <c r="J173" s="194"/>
      <c r="K173" s="194"/>
      <c r="L173" s="77"/>
      <c r="M173" s="47"/>
    </row>
    <row r="174" spans="2:26" s="99" customFormat="1" x14ac:dyDescent="0.2">
      <c r="B174" s="146"/>
      <c r="C174" s="183"/>
      <c r="D174" s="168" t="s">
        <v>177</v>
      </c>
      <c r="E174" s="170"/>
      <c r="F174" s="173"/>
      <c r="G174" s="170"/>
      <c r="H174" s="455">
        <f>H171-H172</f>
        <v>0</v>
      </c>
      <c r="I174" s="455">
        <f>I171-I172</f>
        <v>0</v>
      </c>
      <c r="J174" s="455">
        <f>J171-J172</f>
        <v>0</v>
      </c>
      <c r="K174" s="455">
        <f>K171-K172</f>
        <v>0</v>
      </c>
      <c r="L174" s="185"/>
      <c r="M174" s="147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2:26" x14ac:dyDescent="0.2">
      <c r="B175" s="45"/>
      <c r="C175" s="74"/>
      <c r="D175" s="75"/>
      <c r="E175" s="82"/>
      <c r="F175" s="179"/>
      <c r="G175" s="82"/>
      <c r="H175" s="194"/>
      <c r="I175" s="194"/>
      <c r="J175" s="194"/>
      <c r="K175" s="194"/>
      <c r="L175" s="77"/>
      <c r="M175" s="47"/>
    </row>
    <row r="176" spans="2:26" x14ac:dyDescent="0.2">
      <c r="B176" s="45"/>
      <c r="C176" s="46"/>
      <c r="D176" s="140"/>
      <c r="E176" s="46"/>
      <c r="F176" s="141"/>
      <c r="G176" s="46"/>
      <c r="H176" s="142"/>
      <c r="I176" s="142"/>
      <c r="J176" s="142"/>
      <c r="K176" s="142"/>
      <c r="L176" s="46"/>
      <c r="M176" s="47"/>
    </row>
    <row r="177" spans="2:13" x14ac:dyDescent="0.2">
      <c r="B177" s="45"/>
      <c r="C177" s="46"/>
      <c r="D177" s="140"/>
      <c r="E177" s="46"/>
      <c r="F177" s="141"/>
      <c r="G177" s="46"/>
      <c r="H177" s="142"/>
      <c r="I177" s="142"/>
      <c r="J177" s="142"/>
      <c r="K177" s="142"/>
      <c r="L177" s="46"/>
      <c r="M177" s="47"/>
    </row>
    <row r="178" spans="2:13" x14ac:dyDescent="0.2">
      <c r="B178" s="45"/>
      <c r="C178" s="74"/>
      <c r="D178" s="81"/>
      <c r="E178" s="81"/>
      <c r="F178" s="195"/>
      <c r="G178" s="81"/>
      <c r="H178" s="196"/>
      <c r="I178" s="196"/>
      <c r="J178" s="196"/>
      <c r="K178" s="196"/>
      <c r="L178" s="77"/>
      <c r="M178" s="47"/>
    </row>
    <row r="179" spans="2:13" x14ac:dyDescent="0.2">
      <c r="B179" s="45"/>
      <c r="C179" s="74"/>
      <c r="D179" s="170" t="s">
        <v>178</v>
      </c>
      <c r="E179" s="81"/>
      <c r="F179" s="195"/>
      <c r="G179" s="81"/>
      <c r="H179" s="456">
        <f>H164+H174</f>
        <v>-135221.40000000002</v>
      </c>
      <c r="I179" s="456">
        <f>I164+I174</f>
        <v>-140988.60000000003</v>
      </c>
      <c r="J179" s="456">
        <f>J164+J174</f>
        <v>-147010.14000000001</v>
      </c>
      <c r="K179" s="456">
        <f>K164+K174</f>
        <v>-153222.84</v>
      </c>
      <c r="L179" s="77"/>
      <c r="M179" s="47"/>
    </row>
    <row r="180" spans="2:13" x14ac:dyDescent="0.2">
      <c r="B180" s="45"/>
      <c r="C180" s="85"/>
      <c r="D180" s="197"/>
      <c r="E180" s="197"/>
      <c r="F180" s="198"/>
      <c r="G180" s="197"/>
      <c r="H180" s="199"/>
      <c r="I180" s="199"/>
      <c r="J180" s="199"/>
      <c r="K180" s="199"/>
      <c r="L180" s="88"/>
      <c r="M180" s="47"/>
    </row>
    <row r="181" spans="2:13" x14ac:dyDescent="0.2">
      <c r="B181" s="45"/>
      <c r="C181" s="46"/>
      <c r="D181" s="58"/>
      <c r="E181" s="63"/>
      <c r="F181" s="156"/>
      <c r="G181" s="63"/>
      <c r="H181" s="157"/>
      <c r="I181" s="157"/>
      <c r="J181" s="157"/>
      <c r="K181" s="157"/>
      <c r="L181" s="46"/>
      <c r="M181" s="47"/>
    </row>
    <row r="182" spans="2:13" ht="15" x14ac:dyDescent="0.25">
      <c r="B182" s="66"/>
      <c r="C182" s="67"/>
      <c r="D182" s="159"/>
      <c r="E182" s="67"/>
      <c r="F182" s="67"/>
      <c r="G182" s="67"/>
      <c r="H182" s="160"/>
      <c r="I182" s="160"/>
      <c r="J182" s="160"/>
      <c r="K182" s="160"/>
      <c r="L182" s="154" t="s">
        <v>229</v>
      </c>
      <c r="M182" s="69"/>
    </row>
    <row r="183" spans="2:13" x14ac:dyDescent="0.2">
      <c r="D183" s="104"/>
      <c r="H183" s="136"/>
      <c r="I183" s="136"/>
      <c r="J183" s="136"/>
      <c r="K183" s="136"/>
    </row>
    <row r="184" spans="2:13" x14ac:dyDescent="0.2">
      <c r="J184" s="39"/>
    </row>
    <row r="185" spans="2:13" x14ac:dyDescent="0.2">
      <c r="J185" s="39"/>
    </row>
    <row r="186" spans="2:13" x14ac:dyDescent="0.2">
      <c r="J186" s="39"/>
    </row>
    <row r="187" spans="2:13" x14ac:dyDescent="0.2">
      <c r="J187" s="39"/>
    </row>
    <row r="188" spans="2:13" x14ac:dyDescent="0.2">
      <c r="J188" s="39"/>
    </row>
    <row r="189" spans="2:13" x14ac:dyDescent="0.2">
      <c r="J189" s="39"/>
    </row>
    <row r="190" spans="2:13" x14ac:dyDescent="0.2">
      <c r="J190" s="39"/>
    </row>
    <row r="191" spans="2:13" x14ac:dyDescent="0.2">
      <c r="J191" s="39"/>
    </row>
    <row r="192" spans="2:13" x14ac:dyDescent="0.2">
      <c r="J192" s="39"/>
    </row>
    <row r="193" spans="10:10" x14ac:dyDescent="0.2">
      <c r="J193" s="39"/>
    </row>
    <row r="194" spans="10:10" x14ac:dyDescent="0.2">
      <c r="J194" s="39"/>
    </row>
    <row r="195" spans="10:10" x14ac:dyDescent="0.2">
      <c r="J195" s="39"/>
    </row>
    <row r="196" spans="10:10" x14ac:dyDescent="0.2">
      <c r="J196" s="39"/>
    </row>
    <row r="197" spans="10:10" x14ac:dyDescent="0.2">
      <c r="J197" s="39"/>
    </row>
    <row r="198" spans="10:10" x14ac:dyDescent="0.2">
      <c r="J198" s="39"/>
    </row>
    <row r="199" spans="10:10" x14ac:dyDescent="0.2">
      <c r="J199" s="39"/>
    </row>
    <row r="200" spans="10:10" x14ac:dyDescent="0.2">
      <c r="J200" s="39"/>
    </row>
    <row r="201" spans="10:10" x14ac:dyDescent="0.2">
      <c r="J201" s="39"/>
    </row>
    <row r="202" spans="10:10" x14ac:dyDescent="0.2">
      <c r="J202" s="39"/>
    </row>
    <row r="203" spans="10:10" x14ac:dyDescent="0.2">
      <c r="J203" s="39"/>
    </row>
    <row r="204" spans="10:10" x14ac:dyDescent="0.2">
      <c r="J204" s="39"/>
    </row>
    <row r="205" spans="10:10" x14ac:dyDescent="0.2">
      <c r="J205" s="39"/>
    </row>
    <row r="206" spans="10:10" x14ac:dyDescent="0.2">
      <c r="J206" s="39"/>
    </row>
    <row r="207" spans="10:10" x14ac:dyDescent="0.2">
      <c r="J207" s="39"/>
    </row>
    <row r="208" spans="10:10" x14ac:dyDescent="0.2">
      <c r="J208" s="39"/>
    </row>
    <row r="209" spans="10:10" x14ac:dyDescent="0.2">
      <c r="J209" s="39"/>
    </row>
    <row r="210" spans="10:10" x14ac:dyDescent="0.2">
      <c r="J210" s="39"/>
    </row>
    <row r="211" spans="10:10" x14ac:dyDescent="0.2">
      <c r="J211" s="39"/>
    </row>
    <row r="212" spans="10:10" x14ac:dyDescent="0.2">
      <c r="J212" s="39"/>
    </row>
    <row r="213" spans="10:10" x14ac:dyDescent="0.2">
      <c r="J213" s="39"/>
    </row>
    <row r="214" spans="10:10" x14ac:dyDescent="0.2">
      <c r="J214" s="39"/>
    </row>
    <row r="215" spans="10:10" x14ac:dyDescent="0.2">
      <c r="J215" s="39"/>
    </row>
    <row r="216" spans="10:10" x14ac:dyDescent="0.2">
      <c r="J216" s="39"/>
    </row>
    <row r="217" spans="10:10" x14ac:dyDescent="0.2">
      <c r="J217" s="39"/>
    </row>
    <row r="218" spans="10:10" x14ac:dyDescent="0.2">
      <c r="J218" s="39"/>
    </row>
    <row r="219" spans="10:10" x14ac:dyDescent="0.2">
      <c r="J219" s="39"/>
    </row>
    <row r="220" spans="10:10" x14ac:dyDescent="0.2">
      <c r="J220" s="39"/>
    </row>
    <row r="221" spans="10:10" x14ac:dyDescent="0.2">
      <c r="J221" s="39"/>
    </row>
    <row r="222" spans="10:10" x14ac:dyDescent="0.2">
      <c r="J222" s="39"/>
    </row>
    <row r="223" spans="10:10" x14ac:dyDescent="0.2">
      <c r="J223" s="39"/>
    </row>
    <row r="224" spans="10:10" x14ac:dyDescent="0.2">
      <c r="J224" s="39"/>
    </row>
    <row r="225" spans="10:10" x14ac:dyDescent="0.2">
      <c r="J225" s="39"/>
    </row>
    <row r="226" spans="10:10" x14ac:dyDescent="0.2">
      <c r="J226" s="39"/>
    </row>
    <row r="227" spans="10:10" x14ac:dyDescent="0.2">
      <c r="J227" s="39"/>
    </row>
    <row r="228" spans="10:10" x14ac:dyDescent="0.2">
      <c r="J228" s="39"/>
    </row>
    <row r="229" spans="10:10" x14ac:dyDescent="0.2">
      <c r="J229" s="39"/>
    </row>
    <row r="230" spans="10:10" x14ac:dyDescent="0.2">
      <c r="J230" s="39"/>
    </row>
    <row r="231" spans="10:10" x14ac:dyDescent="0.2">
      <c r="J231" s="39"/>
    </row>
    <row r="232" spans="10:10" x14ac:dyDescent="0.2">
      <c r="J232" s="39"/>
    </row>
    <row r="233" spans="10:10" x14ac:dyDescent="0.2">
      <c r="J233" s="39"/>
    </row>
    <row r="234" spans="10:10" x14ac:dyDescent="0.2">
      <c r="J234" s="39"/>
    </row>
    <row r="235" spans="10:10" x14ac:dyDescent="0.2">
      <c r="J235" s="39"/>
    </row>
    <row r="236" spans="10:10" x14ac:dyDescent="0.2">
      <c r="J236" s="39"/>
    </row>
    <row r="237" spans="10:10" x14ac:dyDescent="0.2">
      <c r="J237" s="39"/>
    </row>
    <row r="238" spans="10:10" x14ac:dyDescent="0.2">
      <c r="J238" s="39"/>
    </row>
    <row r="239" spans="10:10" x14ac:dyDescent="0.2">
      <c r="J239" s="39"/>
    </row>
    <row r="240" spans="10:10" x14ac:dyDescent="0.2">
      <c r="J240" s="39"/>
    </row>
    <row r="241" spans="10:10" x14ac:dyDescent="0.2">
      <c r="J241" s="39"/>
    </row>
    <row r="242" spans="10:10" x14ac:dyDescent="0.2">
      <c r="J242" s="39"/>
    </row>
    <row r="243" spans="10:10" x14ac:dyDescent="0.2">
      <c r="J243" s="39"/>
    </row>
    <row r="244" spans="10:10" x14ac:dyDescent="0.2">
      <c r="J244" s="39"/>
    </row>
    <row r="245" spans="10:10" x14ac:dyDescent="0.2">
      <c r="J245" s="39"/>
    </row>
    <row r="246" spans="10:10" x14ac:dyDescent="0.2">
      <c r="J246" s="39"/>
    </row>
    <row r="247" spans="10:10" x14ac:dyDescent="0.2">
      <c r="J247" s="39"/>
    </row>
    <row r="248" spans="10:10" x14ac:dyDescent="0.2">
      <c r="J248" s="39"/>
    </row>
    <row r="249" spans="10:10" x14ac:dyDescent="0.2">
      <c r="J249" s="39"/>
    </row>
    <row r="250" spans="10:10" x14ac:dyDescent="0.2">
      <c r="J250" s="39"/>
    </row>
    <row r="251" spans="10:10" x14ac:dyDescent="0.2">
      <c r="J251" s="39"/>
    </row>
    <row r="252" spans="10:10" x14ac:dyDescent="0.2">
      <c r="J252" s="39"/>
    </row>
    <row r="253" spans="10:10" x14ac:dyDescent="0.2">
      <c r="J253" s="39"/>
    </row>
    <row r="254" spans="10:10" x14ac:dyDescent="0.2">
      <c r="J254" s="39"/>
    </row>
    <row r="255" spans="10:10" x14ac:dyDescent="0.2">
      <c r="J255" s="39"/>
    </row>
    <row r="256" spans="10:10" x14ac:dyDescent="0.2">
      <c r="J256" s="39"/>
    </row>
    <row r="257" spans="10:10" x14ac:dyDescent="0.2">
      <c r="J257" s="39"/>
    </row>
    <row r="258" spans="10:10" x14ac:dyDescent="0.2">
      <c r="J258" s="39"/>
    </row>
    <row r="259" spans="10:10" x14ac:dyDescent="0.2">
      <c r="J259" s="39"/>
    </row>
    <row r="260" spans="10:10" x14ac:dyDescent="0.2">
      <c r="J260" s="39"/>
    </row>
    <row r="261" spans="10:10" x14ac:dyDescent="0.2">
      <c r="J261" s="39"/>
    </row>
    <row r="262" spans="10:10" x14ac:dyDescent="0.2">
      <c r="J262" s="39"/>
    </row>
    <row r="263" spans="10:10" x14ac:dyDescent="0.2">
      <c r="J263" s="39"/>
    </row>
    <row r="264" spans="10:10" x14ac:dyDescent="0.2">
      <c r="J264" s="39"/>
    </row>
    <row r="265" spans="10:10" x14ac:dyDescent="0.2">
      <c r="J265" s="39"/>
    </row>
    <row r="266" spans="10:10" x14ac:dyDescent="0.2">
      <c r="J266" s="39"/>
    </row>
    <row r="267" spans="10:10" x14ac:dyDescent="0.2">
      <c r="J267" s="39"/>
    </row>
    <row r="268" spans="10:10" x14ac:dyDescent="0.2">
      <c r="J268" s="39"/>
    </row>
    <row r="269" spans="10:10" x14ac:dyDescent="0.2">
      <c r="J269" s="39"/>
    </row>
    <row r="270" spans="10:10" x14ac:dyDescent="0.2">
      <c r="J270" s="39"/>
    </row>
    <row r="271" spans="10:10" x14ac:dyDescent="0.2">
      <c r="J271" s="39"/>
    </row>
    <row r="272" spans="10:10" x14ac:dyDescent="0.2">
      <c r="J272" s="39"/>
    </row>
    <row r="273" spans="10:10" x14ac:dyDescent="0.2">
      <c r="J273" s="39"/>
    </row>
    <row r="274" spans="10:10" x14ac:dyDescent="0.2">
      <c r="J274" s="39"/>
    </row>
    <row r="275" spans="10:10" x14ac:dyDescent="0.2">
      <c r="J275" s="39"/>
    </row>
    <row r="276" spans="10:10" x14ac:dyDescent="0.2">
      <c r="J276" s="39"/>
    </row>
    <row r="277" spans="10:10" x14ac:dyDescent="0.2">
      <c r="J277" s="39"/>
    </row>
    <row r="278" spans="10:10" x14ac:dyDescent="0.2">
      <c r="J278" s="39"/>
    </row>
    <row r="279" spans="10:10" x14ac:dyDescent="0.2">
      <c r="J279" s="39"/>
    </row>
    <row r="280" spans="10:10" x14ac:dyDescent="0.2">
      <c r="J280" s="39"/>
    </row>
    <row r="281" spans="10:10" x14ac:dyDescent="0.2">
      <c r="J281" s="39"/>
    </row>
    <row r="282" spans="10:10" x14ac:dyDescent="0.2">
      <c r="J282" s="39"/>
    </row>
    <row r="283" spans="10:10" x14ac:dyDescent="0.2">
      <c r="J283" s="39"/>
    </row>
    <row r="284" spans="10:10" x14ac:dyDescent="0.2">
      <c r="J284" s="39"/>
    </row>
    <row r="285" spans="10:10" x14ac:dyDescent="0.2">
      <c r="J285" s="39"/>
    </row>
    <row r="286" spans="10:10" x14ac:dyDescent="0.2">
      <c r="J286" s="39"/>
    </row>
    <row r="287" spans="10:10" x14ac:dyDescent="0.2">
      <c r="J287" s="39"/>
    </row>
    <row r="288" spans="10:10" x14ac:dyDescent="0.2">
      <c r="J288" s="39"/>
    </row>
    <row r="289" spans="10:10" x14ac:dyDescent="0.2">
      <c r="J289" s="39"/>
    </row>
    <row r="290" spans="10:10" x14ac:dyDescent="0.2">
      <c r="J290" s="39"/>
    </row>
    <row r="291" spans="10:10" x14ac:dyDescent="0.2">
      <c r="J291" s="39"/>
    </row>
    <row r="292" spans="10:10" x14ac:dyDescent="0.2">
      <c r="J292" s="39"/>
    </row>
    <row r="293" spans="10:10" x14ac:dyDescent="0.2">
      <c r="J293" s="39"/>
    </row>
    <row r="294" spans="10:10" x14ac:dyDescent="0.2">
      <c r="J294" s="39"/>
    </row>
    <row r="295" spans="10:10" x14ac:dyDescent="0.2">
      <c r="J295" s="39"/>
    </row>
    <row r="296" spans="10:10" x14ac:dyDescent="0.2">
      <c r="J296" s="39"/>
    </row>
    <row r="297" spans="10:10" x14ac:dyDescent="0.2">
      <c r="J297" s="39"/>
    </row>
    <row r="298" spans="10:10" x14ac:dyDescent="0.2">
      <c r="J298" s="39"/>
    </row>
    <row r="299" spans="10:10" x14ac:dyDescent="0.2">
      <c r="J299" s="39"/>
    </row>
    <row r="300" spans="10:10" x14ac:dyDescent="0.2">
      <c r="J300" s="39"/>
    </row>
    <row r="301" spans="10:10" x14ac:dyDescent="0.2">
      <c r="J301" s="39"/>
    </row>
    <row r="302" spans="10:10" x14ac:dyDescent="0.2">
      <c r="J302" s="39"/>
    </row>
    <row r="303" spans="10:10" x14ac:dyDescent="0.2">
      <c r="J303" s="39"/>
    </row>
    <row r="304" spans="10:10" x14ac:dyDescent="0.2">
      <c r="J304" s="39"/>
    </row>
  </sheetData>
  <sheetProtection algorithmName="SHA-512" hashValue="FyFfh8WZVxuAKjZKiE7KJYg40p3RE+f8/CWMIxImvpNe7NQ4+9mmBafu4DOWDIrANaZU9bdEt4dgfqyVH9ixvQ==" saltValue="6O3pKawOmZWj13Z+2q4e4g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  <rowBreaks count="1" manualBreakCount="1">
    <brk id="93" min="1" max="12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</row>
    <row r="8" spans="1:11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</row>
    <row r="9" spans="1:11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</row>
    <row r="10" spans="1:11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</row>
    <row r="11" spans="1:11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</row>
    <row r="12" spans="1:11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</row>
    <row r="13" spans="1:11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</row>
    <row r="14" spans="1:11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</row>
    <row r="15" spans="1:11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</row>
    <row r="16" spans="1:11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</row>
    <row r="17" spans="2:11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</row>
    <row r="18" spans="2:11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</row>
    <row r="19" spans="2:11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</row>
    <row r="20" spans="2:11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</row>
    <row r="21" spans="2:11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</row>
    <row r="22" spans="2:11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</row>
    <row r="23" spans="2:11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</row>
    <row r="24" spans="2:11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</row>
    <row r="25" spans="2:11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</row>
    <row r="27" spans="2:11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</row>
    <row r="28" spans="2:11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</row>
    <row r="29" spans="2:11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</row>
    <row r="30" spans="2:11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</row>
    <row r="31" spans="2:11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</row>
    <row r="32" spans="2:11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</row>
    <row r="33" spans="2:11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</row>
    <row r="34" spans="2:11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</row>
    <row r="35" spans="2:11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</row>
    <row r="36" spans="2:11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</row>
    <row r="37" spans="2:11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</row>
    <row r="38" spans="2:11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</row>
    <row r="39" spans="2:11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</row>
    <row r="40" spans="2:11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</row>
    <row r="41" spans="2:11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</row>
    <row r="42" spans="2:11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</row>
    <row r="43" spans="2:11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</row>
    <row r="44" spans="2:11" x14ac:dyDescent="0.2">
      <c r="B44" s="45"/>
      <c r="C44" s="74"/>
      <c r="D44" s="75" t="s">
        <v>319</v>
      </c>
      <c r="E44" s="76"/>
      <c r="F44" s="428"/>
      <c r="G44" s="428"/>
      <c r="H44" s="428"/>
      <c r="I44" s="428"/>
      <c r="J44" s="77"/>
      <c r="K44" s="47"/>
    </row>
    <row r="45" spans="2:11" x14ac:dyDescent="0.2">
      <c r="B45" s="45"/>
      <c r="C45" s="74"/>
      <c r="D45" s="75" t="s">
        <v>209</v>
      </c>
      <c r="E45" s="76"/>
      <c r="F45" s="428"/>
      <c r="G45" s="428"/>
      <c r="H45" s="428"/>
      <c r="I45" s="428"/>
      <c r="J45" s="77"/>
      <c r="K45" s="47"/>
    </row>
    <row r="46" spans="2:11" x14ac:dyDescent="0.2">
      <c r="B46" s="45"/>
      <c r="C46" s="74"/>
      <c r="D46" s="76" t="s">
        <v>210</v>
      </c>
      <c r="E46" s="76"/>
      <c r="F46" s="428"/>
      <c r="G46" s="428"/>
      <c r="H46" s="428"/>
      <c r="I46" s="428"/>
      <c r="J46" s="77"/>
      <c r="K46" s="47"/>
    </row>
    <row r="47" spans="2:11" x14ac:dyDescent="0.2">
      <c r="B47" s="45"/>
      <c r="C47" s="74"/>
      <c r="D47" s="84" t="s">
        <v>96</v>
      </c>
      <c r="E47" s="76"/>
      <c r="F47" s="426"/>
      <c r="G47" s="426"/>
      <c r="H47" s="426"/>
      <c r="I47" s="426"/>
      <c r="J47" s="77"/>
      <c r="K47" s="47"/>
    </row>
    <row r="48" spans="2:11" x14ac:dyDescent="0.2">
      <c r="B48" s="45"/>
      <c r="C48" s="74"/>
      <c r="D48" s="84" t="s">
        <v>97</v>
      </c>
      <c r="E48" s="76"/>
      <c r="F48" s="426"/>
      <c r="G48" s="426"/>
      <c r="H48" s="426"/>
      <c r="I48" s="426"/>
      <c r="J48" s="77"/>
      <c r="K48" s="47"/>
    </row>
    <row r="49" spans="2:11" x14ac:dyDescent="0.2">
      <c r="B49" s="45"/>
      <c r="C49" s="74"/>
      <c r="D49" s="84" t="s">
        <v>320</v>
      </c>
      <c r="E49" s="76"/>
      <c r="F49" s="426"/>
      <c r="G49" s="426"/>
      <c r="H49" s="426"/>
      <c r="I49" s="426"/>
      <c r="J49" s="77"/>
      <c r="K49" s="47"/>
    </row>
    <row r="50" spans="2:11" x14ac:dyDescent="0.2">
      <c r="B50" s="45"/>
      <c r="C50" s="74"/>
      <c r="D50" s="76" t="s">
        <v>84</v>
      </c>
      <c r="E50" s="76"/>
      <c r="F50" s="429"/>
      <c r="G50" s="429"/>
      <c r="H50" s="429"/>
      <c r="I50" s="429"/>
      <c r="J50" s="77"/>
      <c r="K50" s="47"/>
    </row>
    <row r="51" spans="2:11" x14ac:dyDescent="0.2">
      <c r="B51" s="45"/>
      <c r="C51" s="74"/>
      <c r="D51" s="76" t="s">
        <v>85</v>
      </c>
      <c r="E51" s="76"/>
      <c r="F51" s="429"/>
      <c r="G51" s="429"/>
      <c r="H51" s="429"/>
      <c r="I51" s="429"/>
      <c r="J51" s="77"/>
      <c r="K51" s="47"/>
    </row>
    <row r="52" spans="2:11" x14ac:dyDescent="0.2">
      <c r="B52" s="45"/>
      <c r="C52" s="74"/>
      <c r="D52" s="75" t="s">
        <v>188</v>
      </c>
      <c r="E52" s="76"/>
      <c r="F52" s="429"/>
      <c r="G52" s="429"/>
      <c r="H52" s="429"/>
      <c r="I52" s="429"/>
      <c r="J52" s="77"/>
      <c r="K52" s="47"/>
    </row>
    <row r="53" spans="2:11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</row>
    <row r="54" spans="2:11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</row>
    <row r="55" spans="2:11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</row>
    <row r="8" spans="1:11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</row>
    <row r="9" spans="1:11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</row>
    <row r="10" spans="1:11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</row>
    <row r="11" spans="1:11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</row>
    <row r="12" spans="1:11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</row>
    <row r="13" spans="1:11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</row>
    <row r="14" spans="1:11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</row>
    <row r="15" spans="1:11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</row>
    <row r="16" spans="1:11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</row>
    <row r="17" spans="2:11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</row>
    <row r="18" spans="2:11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</row>
    <row r="19" spans="2:11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</row>
    <row r="20" spans="2:11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</row>
    <row r="21" spans="2:11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</row>
    <row r="22" spans="2:11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</row>
    <row r="23" spans="2:11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</row>
    <row r="24" spans="2:11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</row>
    <row r="25" spans="2:11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</row>
    <row r="27" spans="2:11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</row>
    <row r="28" spans="2:11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</row>
    <row r="29" spans="2:11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</row>
    <row r="30" spans="2:11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</row>
    <row r="31" spans="2:11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</row>
    <row r="32" spans="2:11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</row>
    <row r="33" spans="2:11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</row>
    <row r="34" spans="2:11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</row>
    <row r="35" spans="2:11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</row>
    <row r="36" spans="2:11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</row>
    <row r="37" spans="2:11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</row>
    <row r="38" spans="2:11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</row>
    <row r="39" spans="2:11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</row>
    <row r="40" spans="2:11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</row>
    <row r="41" spans="2:11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</row>
    <row r="42" spans="2:11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</row>
    <row r="43" spans="2:11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</row>
    <row r="44" spans="2:11" x14ac:dyDescent="0.2">
      <c r="B44" s="45"/>
      <c r="C44" s="74"/>
      <c r="D44" s="75" t="s">
        <v>319</v>
      </c>
      <c r="E44" s="76"/>
      <c r="F44" s="428"/>
      <c r="G44" s="428"/>
      <c r="H44" s="428"/>
      <c r="I44" s="428"/>
      <c r="J44" s="77"/>
      <c r="K44" s="47"/>
    </row>
    <row r="45" spans="2:11" x14ac:dyDescent="0.2">
      <c r="B45" s="45"/>
      <c r="C45" s="74"/>
      <c r="D45" s="75" t="s">
        <v>209</v>
      </c>
      <c r="E45" s="76"/>
      <c r="F45" s="428"/>
      <c r="G45" s="428"/>
      <c r="H45" s="428"/>
      <c r="I45" s="428"/>
      <c r="J45" s="77"/>
      <c r="K45" s="47"/>
    </row>
    <row r="46" spans="2:11" x14ac:dyDescent="0.2">
      <c r="B46" s="45"/>
      <c r="C46" s="74"/>
      <c r="D46" s="76" t="s">
        <v>210</v>
      </c>
      <c r="E46" s="76"/>
      <c r="F46" s="428"/>
      <c r="G46" s="428"/>
      <c r="H46" s="428"/>
      <c r="I46" s="428"/>
      <c r="J46" s="77"/>
      <c r="K46" s="47"/>
    </row>
    <row r="47" spans="2:11" x14ac:dyDescent="0.2">
      <c r="B47" s="45"/>
      <c r="C47" s="74"/>
      <c r="D47" s="84" t="s">
        <v>96</v>
      </c>
      <c r="E47" s="76"/>
      <c r="F47" s="426"/>
      <c r="G47" s="426"/>
      <c r="H47" s="426"/>
      <c r="I47" s="426"/>
      <c r="J47" s="77"/>
      <c r="K47" s="47"/>
    </row>
    <row r="48" spans="2:11" x14ac:dyDescent="0.2">
      <c r="B48" s="45"/>
      <c r="C48" s="74"/>
      <c r="D48" s="84" t="s">
        <v>97</v>
      </c>
      <c r="E48" s="76"/>
      <c r="F48" s="426"/>
      <c r="G48" s="426"/>
      <c r="H48" s="426"/>
      <c r="I48" s="426"/>
      <c r="J48" s="77"/>
      <c r="K48" s="47"/>
    </row>
    <row r="49" spans="2:11" x14ac:dyDescent="0.2">
      <c r="B49" s="45"/>
      <c r="C49" s="74"/>
      <c r="D49" s="84" t="s">
        <v>320</v>
      </c>
      <c r="E49" s="76"/>
      <c r="F49" s="426"/>
      <c r="G49" s="426"/>
      <c r="H49" s="426"/>
      <c r="I49" s="426"/>
      <c r="J49" s="77"/>
      <c r="K49" s="47"/>
    </row>
    <row r="50" spans="2:11" x14ac:dyDescent="0.2">
      <c r="B50" s="45"/>
      <c r="C50" s="74"/>
      <c r="D50" s="76" t="s">
        <v>84</v>
      </c>
      <c r="E50" s="76"/>
      <c r="F50" s="429"/>
      <c r="G50" s="429"/>
      <c r="H50" s="429"/>
      <c r="I50" s="429"/>
      <c r="J50" s="77"/>
      <c r="K50" s="47"/>
    </row>
    <row r="51" spans="2:11" x14ac:dyDescent="0.2">
      <c r="B51" s="45"/>
      <c r="C51" s="74"/>
      <c r="D51" s="76" t="s">
        <v>85</v>
      </c>
      <c r="E51" s="76"/>
      <c r="F51" s="429"/>
      <c r="G51" s="429"/>
      <c r="H51" s="429"/>
      <c r="I51" s="429"/>
      <c r="J51" s="77"/>
      <c r="K51" s="47"/>
    </row>
    <row r="52" spans="2:11" x14ac:dyDescent="0.2">
      <c r="B52" s="45"/>
      <c r="C52" s="74"/>
      <c r="D52" s="75" t="s">
        <v>188</v>
      </c>
      <c r="E52" s="76"/>
      <c r="F52" s="429"/>
      <c r="G52" s="429"/>
      <c r="H52" s="429"/>
      <c r="I52" s="429"/>
      <c r="J52" s="77"/>
      <c r="K52" s="47"/>
    </row>
    <row r="53" spans="2:11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</row>
    <row r="54" spans="2:11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</row>
    <row r="55" spans="2:11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</row>
    <row r="8" spans="1:11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</row>
    <row r="9" spans="1:11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</row>
    <row r="10" spans="1:11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</row>
    <row r="11" spans="1:11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</row>
    <row r="12" spans="1:11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</row>
    <row r="13" spans="1:11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</row>
    <row r="14" spans="1:11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</row>
    <row r="15" spans="1:11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</row>
    <row r="16" spans="1:11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</row>
    <row r="17" spans="2:11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</row>
    <row r="18" spans="2:11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</row>
    <row r="19" spans="2:11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</row>
    <row r="20" spans="2:11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</row>
    <row r="21" spans="2:11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</row>
    <row r="22" spans="2:11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</row>
    <row r="23" spans="2:11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</row>
    <row r="24" spans="2:11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</row>
    <row r="25" spans="2:11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</row>
    <row r="27" spans="2:11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</row>
    <row r="28" spans="2:11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</row>
    <row r="29" spans="2:11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</row>
    <row r="30" spans="2:11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</row>
    <row r="31" spans="2:11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</row>
    <row r="32" spans="2:11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</row>
    <row r="33" spans="2:11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</row>
    <row r="34" spans="2:11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</row>
    <row r="35" spans="2:11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</row>
    <row r="36" spans="2:11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</row>
    <row r="37" spans="2:11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</row>
    <row r="38" spans="2:11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</row>
    <row r="39" spans="2:11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</row>
    <row r="40" spans="2:11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</row>
    <row r="41" spans="2:11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</row>
    <row r="42" spans="2:11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</row>
    <row r="43" spans="2:11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</row>
    <row r="44" spans="2:11" x14ac:dyDescent="0.2">
      <c r="B44" s="45"/>
      <c r="C44" s="74"/>
      <c r="D44" s="75" t="s">
        <v>319</v>
      </c>
      <c r="E44" s="76"/>
      <c r="F44" s="428"/>
      <c r="G44" s="428"/>
      <c r="H44" s="428"/>
      <c r="I44" s="428"/>
      <c r="J44" s="77"/>
      <c r="K44" s="47"/>
    </row>
    <row r="45" spans="2:11" x14ac:dyDescent="0.2">
      <c r="B45" s="45"/>
      <c r="C45" s="74"/>
      <c r="D45" s="75" t="s">
        <v>209</v>
      </c>
      <c r="E45" s="76"/>
      <c r="F45" s="428"/>
      <c r="G45" s="428"/>
      <c r="H45" s="428"/>
      <c r="I45" s="428"/>
      <c r="J45" s="77"/>
      <c r="K45" s="47"/>
    </row>
    <row r="46" spans="2:11" x14ac:dyDescent="0.2">
      <c r="B46" s="45"/>
      <c r="C46" s="74"/>
      <c r="D46" s="76" t="s">
        <v>210</v>
      </c>
      <c r="E46" s="76"/>
      <c r="F46" s="428"/>
      <c r="G46" s="428"/>
      <c r="H46" s="428"/>
      <c r="I46" s="428"/>
      <c r="J46" s="77"/>
      <c r="K46" s="47"/>
    </row>
    <row r="47" spans="2:11" x14ac:dyDescent="0.2">
      <c r="B47" s="45"/>
      <c r="C47" s="74"/>
      <c r="D47" s="84" t="s">
        <v>96</v>
      </c>
      <c r="E47" s="76"/>
      <c r="F47" s="426"/>
      <c r="G47" s="426"/>
      <c r="H47" s="426"/>
      <c r="I47" s="426"/>
      <c r="J47" s="77"/>
      <c r="K47" s="47"/>
    </row>
    <row r="48" spans="2:11" x14ac:dyDescent="0.2">
      <c r="B48" s="45"/>
      <c r="C48" s="74"/>
      <c r="D48" s="84" t="s">
        <v>97</v>
      </c>
      <c r="E48" s="76"/>
      <c r="F48" s="426"/>
      <c r="G48" s="426"/>
      <c r="H48" s="426"/>
      <c r="I48" s="426"/>
      <c r="J48" s="77"/>
      <c r="K48" s="47"/>
    </row>
    <row r="49" spans="2:11" x14ac:dyDescent="0.2">
      <c r="B49" s="45"/>
      <c r="C49" s="74"/>
      <c r="D49" s="84" t="s">
        <v>320</v>
      </c>
      <c r="E49" s="76"/>
      <c r="F49" s="426"/>
      <c r="G49" s="426"/>
      <c r="H49" s="426"/>
      <c r="I49" s="426"/>
      <c r="J49" s="77"/>
      <c r="K49" s="47"/>
    </row>
    <row r="50" spans="2:11" x14ac:dyDescent="0.2">
      <c r="B50" s="45"/>
      <c r="C50" s="74"/>
      <c r="D50" s="76" t="s">
        <v>84</v>
      </c>
      <c r="E50" s="76"/>
      <c r="F50" s="429"/>
      <c r="G50" s="429"/>
      <c r="H50" s="429"/>
      <c r="I50" s="429"/>
      <c r="J50" s="77"/>
      <c r="K50" s="47"/>
    </row>
    <row r="51" spans="2:11" x14ac:dyDescent="0.2">
      <c r="B51" s="45"/>
      <c r="C51" s="74"/>
      <c r="D51" s="76" t="s">
        <v>85</v>
      </c>
      <c r="E51" s="76"/>
      <c r="F51" s="429"/>
      <c r="G51" s="429"/>
      <c r="H51" s="429"/>
      <c r="I51" s="429"/>
      <c r="J51" s="77"/>
      <c r="K51" s="47"/>
    </row>
    <row r="52" spans="2:11" x14ac:dyDescent="0.2">
      <c r="B52" s="45"/>
      <c r="C52" s="74"/>
      <c r="D52" s="75" t="s">
        <v>188</v>
      </c>
      <c r="E52" s="76"/>
      <c r="F52" s="429"/>
      <c r="G52" s="429"/>
      <c r="H52" s="429"/>
      <c r="I52" s="429"/>
      <c r="J52" s="77"/>
      <c r="K52" s="47"/>
    </row>
    <row r="53" spans="2:11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</row>
    <row r="54" spans="2:11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</row>
    <row r="55" spans="2:11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</row>
    <row r="8" spans="1:11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</row>
    <row r="9" spans="1:11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</row>
    <row r="10" spans="1:11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</row>
    <row r="11" spans="1:11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</row>
    <row r="12" spans="1:11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</row>
    <row r="13" spans="1:11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</row>
    <row r="14" spans="1:11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</row>
    <row r="15" spans="1:11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</row>
    <row r="16" spans="1:11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</row>
    <row r="17" spans="2:11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</row>
    <row r="18" spans="2:11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</row>
    <row r="19" spans="2:11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</row>
    <row r="20" spans="2:11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</row>
    <row r="21" spans="2:11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</row>
    <row r="22" spans="2:11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</row>
    <row r="23" spans="2:11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</row>
    <row r="24" spans="2:11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</row>
    <row r="25" spans="2:11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</row>
    <row r="27" spans="2:11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</row>
    <row r="28" spans="2:11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</row>
    <row r="29" spans="2:11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</row>
    <row r="30" spans="2:11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</row>
    <row r="31" spans="2:11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</row>
    <row r="32" spans="2:11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</row>
    <row r="33" spans="2:11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</row>
    <row r="34" spans="2:11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</row>
    <row r="35" spans="2:11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</row>
    <row r="36" spans="2:11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</row>
    <row r="37" spans="2:11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</row>
    <row r="38" spans="2:11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</row>
    <row r="39" spans="2:11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</row>
    <row r="40" spans="2:11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</row>
    <row r="41" spans="2:11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</row>
    <row r="42" spans="2:11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</row>
    <row r="43" spans="2:11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</row>
    <row r="44" spans="2:11" x14ac:dyDescent="0.2">
      <c r="B44" s="45"/>
      <c r="C44" s="74"/>
      <c r="D44" s="75" t="s">
        <v>319</v>
      </c>
      <c r="E44" s="76"/>
      <c r="F44" s="428"/>
      <c r="G44" s="428"/>
      <c r="H44" s="428"/>
      <c r="I44" s="428"/>
      <c r="J44" s="77"/>
      <c r="K44" s="47"/>
    </row>
    <row r="45" spans="2:11" x14ac:dyDescent="0.2">
      <c r="B45" s="45"/>
      <c r="C45" s="74"/>
      <c r="D45" s="75" t="s">
        <v>209</v>
      </c>
      <c r="E45" s="76"/>
      <c r="F45" s="428"/>
      <c r="G45" s="428"/>
      <c r="H45" s="428"/>
      <c r="I45" s="428"/>
      <c r="J45" s="77"/>
      <c r="K45" s="47"/>
    </row>
    <row r="46" spans="2:11" x14ac:dyDescent="0.2">
      <c r="B46" s="45"/>
      <c r="C46" s="74"/>
      <c r="D46" s="76" t="s">
        <v>210</v>
      </c>
      <c r="E46" s="76"/>
      <c r="F46" s="428"/>
      <c r="G46" s="428"/>
      <c r="H46" s="428"/>
      <c r="I46" s="428"/>
      <c r="J46" s="77"/>
      <c r="K46" s="47"/>
    </row>
    <row r="47" spans="2:11" x14ac:dyDescent="0.2">
      <c r="B47" s="45"/>
      <c r="C47" s="74"/>
      <c r="D47" s="84" t="s">
        <v>96</v>
      </c>
      <c r="E47" s="76"/>
      <c r="F47" s="426"/>
      <c r="G47" s="426"/>
      <c r="H47" s="426"/>
      <c r="I47" s="426"/>
      <c r="J47" s="77"/>
      <c r="K47" s="47"/>
    </row>
    <row r="48" spans="2:11" x14ac:dyDescent="0.2">
      <c r="B48" s="45"/>
      <c r="C48" s="74"/>
      <c r="D48" s="84" t="s">
        <v>97</v>
      </c>
      <c r="E48" s="76"/>
      <c r="F48" s="426"/>
      <c r="G48" s="426"/>
      <c r="H48" s="426"/>
      <c r="I48" s="426"/>
      <c r="J48" s="77"/>
      <c r="K48" s="47"/>
    </row>
    <row r="49" spans="2:11" x14ac:dyDescent="0.2">
      <c r="B49" s="45"/>
      <c r="C49" s="74"/>
      <c r="D49" s="84" t="s">
        <v>320</v>
      </c>
      <c r="E49" s="76"/>
      <c r="F49" s="426"/>
      <c r="G49" s="426"/>
      <c r="H49" s="426"/>
      <c r="I49" s="426"/>
      <c r="J49" s="77"/>
      <c r="K49" s="47"/>
    </row>
    <row r="50" spans="2:11" x14ac:dyDescent="0.2">
      <c r="B50" s="45"/>
      <c r="C50" s="74"/>
      <c r="D50" s="76" t="s">
        <v>84</v>
      </c>
      <c r="E50" s="76"/>
      <c r="F50" s="429"/>
      <c r="G50" s="429"/>
      <c r="H50" s="429"/>
      <c r="I50" s="429"/>
      <c r="J50" s="77"/>
      <c r="K50" s="47"/>
    </row>
    <row r="51" spans="2:11" x14ac:dyDescent="0.2">
      <c r="B51" s="45"/>
      <c r="C51" s="74"/>
      <c r="D51" s="76" t="s">
        <v>85</v>
      </c>
      <c r="E51" s="76"/>
      <c r="F51" s="429"/>
      <c r="G51" s="429"/>
      <c r="H51" s="429"/>
      <c r="I51" s="429"/>
      <c r="J51" s="77"/>
      <c r="K51" s="47"/>
    </row>
    <row r="52" spans="2:11" x14ac:dyDescent="0.2">
      <c r="B52" s="45"/>
      <c r="C52" s="74"/>
      <c r="D52" s="75" t="s">
        <v>188</v>
      </c>
      <c r="E52" s="76"/>
      <c r="F52" s="429"/>
      <c r="G52" s="429"/>
      <c r="H52" s="429"/>
      <c r="I52" s="429"/>
      <c r="J52" s="77"/>
      <c r="K52" s="47"/>
    </row>
    <row r="53" spans="2:11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</row>
    <row r="54" spans="2:11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</row>
    <row r="55" spans="2:11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D60" sqref="D60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3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3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3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3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3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3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  <c r="M7" s="75"/>
    </row>
    <row r="8" spans="1:13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  <c r="M8" s="75"/>
    </row>
    <row r="9" spans="1:13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  <c r="M9" s="75"/>
    </row>
    <row r="10" spans="1:13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  <c r="M10" s="75"/>
    </row>
    <row r="11" spans="1:13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  <c r="M11" s="75"/>
    </row>
    <row r="12" spans="1:13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  <c r="M12" s="75"/>
    </row>
    <row r="13" spans="1:13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  <c r="M13" s="75"/>
    </row>
    <row r="14" spans="1:13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  <c r="M14" s="76"/>
    </row>
    <row r="15" spans="1:13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  <c r="M15" s="84"/>
    </row>
    <row r="16" spans="1:13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  <c r="M16" s="84"/>
    </row>
    <row r="17" spans="2:13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  <c r="M17" s="76"/>
    </row>
    <row r="18" spans="2:13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  <c r="M18" s="76"/>
    </row>
    <row r="19" spans="2:13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  <c r="M19" s="76"/>
    </row>
    <row r="20" spans="2:13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  <c r="M20" s="75"/>
    </row>
    <row r="21" spans="2:13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  <c r="M21" s="75"/>
    </row>
    <row r="22" spans="2:13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  <c r="M22" s="75"/>
    </row>
    <row r="23" spans="2:13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  <c r="M23" s="76"/>
    </row>
    <row r="24" spans="2:13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  <c r="M24" s="76"/>
    </row>
    <row r="25" spans="2:13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  <c r="M25" s="76"/>
    </row>
    <row r="26" spans="2:13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  <c r="M26" s="76"/>
    </row>
    <row r="27" spans="2:13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  <c r="M27" s="76"/>
    </row>
    <row r="28" spans="2:13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  <c r="M28" s="76"/>
    </row>
    <row r="29" spans="2:13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  <c r="M29" s="76"/>
    </row>
    <row r="30" spans="2:13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  <c r="M30" s="76"/>
    </row>
    <row r="31" spans="2:13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  <c r="M31" s="75"/>
    </row>
    <row r="32" spans="2:13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  <c r="M32" s="75"/>
    </row>
    <row r="33" spans="2:13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  <c r="M33" s="75"/>
    </row>
    <row r="34" spans="2:13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  <c r="M34" s="75"/>
    </row>
    <row r="35" spans="2:13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  <c r="M35" s="75"/>
    </row>
    <row r="36" spans="2:13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  <c r="M36" s="75"/>
    </row>
    <row r="37" spans="2:13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  <c r="M37" s="75"/>
    </row>
    <row r="38" spans="2:13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  <c r="M38" s="75"/>
    </row>
    <row r="39" spans="2:13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  <c r="M39" s="83"/>
    </row>
    <row r="40" spans="2:13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  <c r="M40" s="83"/>
    </row>
    <row r="41" spans="2:13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  <c r="M41" s="83"/>
    </row>
    <row r="42" spans="2:13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  <c r="M42" s="588"/>
    </row>
    <row r="43" spans="2:13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  <c r="M43" s="588"/>
    </row>
    <row r="44" spans="2:13" x14ac:dyDescent="0.2">
      <c r="B44" s="45"/>
      <c r="C44" s="74"/>
      <c r="D44" s="75" t="s">
        <v>319</v>
      </c>
      <c r="E44" s="76"/>
      <c r="F44" s="428"/>
      <c r="G44" s="428"/>
      <c r="H44" s="428"/>
      <c r="I44" s="428"/>
      <c r="J44" s="77"/>
      <c r="K44" s="47"/>
      <c r="M44" s="75"/>
    </row>
    <row r="45" spans="2:13" x14ac:dyDescent="0.2">
      <c r="B45" s="45"/>
      <c r="C45" s="74"/>
      <c r="D45" s="75" t="s">
        <v>209</v>
      </c>
      <c r="E45" s="76"/>
      <c r="F45" s="428"/>
      <c r="G45" s="428"/>
      <c r="H45" s="428"/>
      <c r="I45" s="428"/>
      <c r="J45" s="77"/>
      <c r="K45" s="47"/>
      <c r="M45" s="75"/>
    </row>
    <row r="46" spans="2:13" x14ac:dyDescent="0.2">
      <c r="B46" s="45"/>
      <c r="C46" s="74"/>
      <c r="D46" s="76" t="s">
        <v>210</v>
      </c>
      <c r="E46" s="76"/>
      <c r="F46" s="428"/>
      <c r="G46" s="428"/>
      <c r="H46" s="428"/>
      <c r="I46" s="428"/>
      <c r="J46" s="77"/>
      <c r="K46" s="47"/>
      <c r="M46" s="76"/>
    </row>
    <row r="47" spans="2:13" x14ac:dyDescent="0.2">
      <c r="B47" s="45"/>
      <c r="C47" s="74"/>
      <c r="D47" s="84" t="s">
        <v>96</v>
      </c>
      <c r="E47" s="76"/>
      <c r="F47" s="426"/>
      <c r="G47" s="426"/>
      <c r="H47" s="426"/>
      <c r="I47" s="426"/>
      <c r="J47" s="77"/>
      <c r="K47" s="47"/>
      <c r="M47" s="84"/>
    </row>
    <row r="48" spans="2:13" x14ac:dyDescent="0.2">
      <c r="B48" s="45"/>
      <c r="C48" s="74"/>
      <c r="D48" s="84" t="s">
        <v>97</v>
      </c>
      <c r="E48" s="76"/>
      <c r="F48" s="426"/>
      <c r="G48" s="426"/>
      <c r="H48" s="426"/>
      <c r="I48" s="426"/>
      <c r="J48" s="77"/>
      <c r="K48" s="47"/>
      <c r="M48" s="84"/>
    </row>
    <row r="49" spans="2:13" x14ac:dyDescent="0.2">
      <c r="B49" s="45"/>
      <c r="C49" s="74"/>
      <c r="D49" s="84" t="s">
        <v>320</v>
      </c>
      <c r="E49" s="76"/>
      <c r="F49" s="426"/>
      <c r="G49" s="426"/>
      <c r="H49" s="426"/>
      <c r="I49" s="426"/>
      <c r="J49" s="77"/>
      <c r="K49" s="47"/>
      <c r="M49" s="84"/>
    </row>
    <row r="50" spans="2:13" x14ac:dyDescent="0.2">
      <c r="B50" s="45"/>
      <c r="C50" s="74"/>
      <c r="D50" s="76" t="s">
        <v>84</v>
      </c>
      <c r="E50" s="76"/>
      <c r="F50" s="429"/>
      <c r="G50" s="429"/>
      <c r="H50" s="429"/>
      <c r="I50" s="429"/>
      <c r="J50" s="77"/>
      <c r="K50" s="47"/>
      <c r="M50" s="76"/>
    </row>
    <row r="51" spans="2:13" x14ac:dyDescent="0.2">
      <c r="B51" s="45"/>
      <c r="C51" s="74"/>
      <c r="D51" s="76" t="s">
        <v>85</v>
      </c>
      <c r="E51" s="76"/>
      <c r="F51" s="429"/>
      <c r="G51" s="429"/>
      <c r="H51" s="429"/>
      <c r="I51" s="429"/>
      <c r="J51" s="77"/>
      <c r="K51" s="47"/>
      <c r="M51" s="76"/>
    </row>
    <row r="52" spans="2:13" x14ac:dyDescent="0.2">
      <c r="B52" s="45"/>
      <c r="C52" s="74"/>
      <c r="D52" s="75" t="s">
        <v>188</v>
      </c>
      <c r="E52" s="76"/>
      <c r="F52" s="429"/>
      <c r="G52" s="429"/>
      <c r="H52" s="429"/>
      <c r="I52" s="429"/>
      <c r="J52" s="77"/>
      <c r="K52" s="47"/>
      <c r="M52" s="75"/>
    </row>
    <row r="53" spans="2:13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  <c r="M53" s="75"/>
    </row>
    <row r="54" spans="2:13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  <c r="M54" s="75"/>
    </row>
    <row r="55" spans="2:13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  <c r="M55" s="75"/>
    </row>
    <row r="56" spans="2:13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3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3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3" x14ac:dyDescent="0.2">
      <c r="H59" s="39"/>
    </row>
    <row r="60" spans="2:13" x14ac:dyDescent="0.2">
      <c r="H60" s="39"/>
    </row>
    <row r="61" spans="2:13" x14ac:dyDescent="0.2">
      <c r="H61" s="39"/>
    </row>
    <row r="62" spans="2:13" x14ac:dyDescent="0.2">
      <c r="H62" s="39"/>
    </row>
    <row r="63" spans="2:13" x14ac:dyDescent="0.2">
      <c r="H63" s="39"/>
    </row>
    <row r="64" spans="2:13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</row>
    <row r="8" spans="1:11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</row>
    <row r="9" spans="1:11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</row>
    <row r="10" spans="1:11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</row>
    <row r="11" spans="1:11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</row>
    <row r="12" spans="1:11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</row>
    <row r="13" spans="1:11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</row>
    <row r="14" spans="1:11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</row>
    <row r="15" spans="1:11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</row>
    <row r="16" spans="1:11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</row>
    <row r="17" spans="2:11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</row>
    <row r="18" spans="2:11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</row>
    <row r="19" spans="2:11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</row>
    <row r="20" spans="2:11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</row>
    <row r="21" spans="2:11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</row>
    <row r="22" spans="2:11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</row>
    <row r="23" spans="2:11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</row>
    <row r="24" spans="2:11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</row>
    <row r="25" spans="2:11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</row>
    <row r="27" spans="2:11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</row>
    <row r="28" spans="2:11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</row>
    <row r="29" spans="2:11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</row>
    <row r="30" spans="2:11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</row>
    <row r="31" spans="2:11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</row>
    <row r="32" spans="2:11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</row>
    <row r="33" spans="2:11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</row>
    <row r="34" spans="2:11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</row>
    <row r="35" spans="2:11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</row>
    <row r="36" spans="2:11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</row>
    <row r="37" spans="2:11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</row>
    <row r="38" spans="2:11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</row>
    <row r="39" spans="2:11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</row>
    <row r="40" spans="2:11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</row>
    <row r="41" spans="2:11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</row>
    <row r="42" spans="2:11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</row>
    <row r="43" spans="2:11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</row>
    <row r="44" spans="2:11" x14ac:dyDescent="0.2">
      <c r="B44" s="45"/>
      <c r="C44" s="74"/>
      <c r="D44" s="75" t="s">
        <v>319</v>
      </c>
      <c r="E44" s="76"/>
      <c r="F44" s="428"/>
      <c r="G44" s="428"/>
      <c r="H44" s="428"/>
      <c r="I44" s="428"/>
      <c r="J44" s="77"/>
      <c r="K44" s="47"/>
    </row>
    <row r="45" spans="2:11" x14ac:dyDescent="0.2">
      <c r="B45" s="45"/>
      <c r="C45" s="74"/>
      <c r="D45" s="75" t="s">
        <v>209</v>
      </c>
      <c r="E45" s="76"/>
      <c r="F45" s="428"/>
      <c r="G45" s="428"/>
      <c r="H45" s="428"/>
      <c r="I45" s="428"/>
      <c r="J45" s="77"/>
      <c r="K45" s="47"/>
    </row>
    <row r="46" spans="2:11" x14ac:dyDescent="0.2">
      <c r="B46" s="45"/>
      <c r="C46" s="74"/>
      <c r="D46" s="76" t="s">
        <v>210</v>
      </c>
      <c r="E46" s="76"/>
      <c r="F46" s="428"/>
      <c r="G46" s="428"/>
      <c r="H46" s="428"/>
      <c r="I46" s="428"/>
      <c r="J46" s="77"/>
      <c r="K46" s="47"/>
    </row>
    <row r="47" spans="2:11" x14ac:dyDescent="0.2">
      <c r="B47" s="45"/>
      <c r="C47" s="74"/>
      <c r="D47" s="84" t="s">
        <v>96</v>
      </c>
      <c r="E47" s="76"/>
      <c r="F47" s="426"/>
      <c r="G47" s="426"/>
      <c r="H47" s="426"/>
      <c r="I47" s="426"/>
      <c r="J47" s="77"/>
      <c r="K47" s="47"/>
    </row>
    <row r="48" spans="2:11" x14ac:dyDescent="0.2">
      <c r="B48" s="45"/>
      <c r="C48" s="74"/>
      <c r="D48" s="84" t="s">
        <v>97</v>
      </c>
      <c r="E48" s="76"/>
      <c r="F48" s="426"/>
      <c r="G48" s="426"/>
      <c r="H48" s="426"/>
      <c r="I48" s="426"/>
      <c r="J48" s="77"/>
      <c r="K48" s="47"/>
    </row>
    <row r="49" spans="2:11" x14ac:dyDescent="0.2">
      <c r="B49" s="45"/>
      <c r="C49" s="74"/>
      <c r="D49" s="84" t="s">
        <v>320</v>
      </c>
      <c r="E49" s="76"/>
      <c r="F49" s="426"/>
      <c r="G49" s="426"/>
      <c r="H49" s="426"/>
      <c r="I49" s="426"/>
      <c r="J49" s="77"/>
      <c r="K49" s="47"/>
    </row>
    <row r="50" spans="2:11" x14ac:dyDescent="0.2">
      <c r="B50" s="45"/>
      <c r="C50" s="74"/>
      <c r="D50" s="76" t="s">
        <v>84</v>
      </c>
      <c r="E50" s="76"/>
      <c r="F50" s="429"/>
      <c r="G50" s="429"/>
      <c r="H50" s="429"/>
      <c r="I50" s="429"/>
      <c r="J50" s="77"/>
      <c r="K50" s="47"/>
    </row>
    <row r="51" spans="2:11" x14ac:dyDescent="0.2">
      <c r="B51" s="45"/>
      <c r="C51" s="74"/>
      <c r="D51" s="76" t="s">
        <v>85</v>
      </c>
      <c r="E51" s="76"/>
      <c r="F51" s="429"/>
      <c r="G51" s="429"/>
      <c r="H51" s="429"/>
      <c r="I51" s="429"/>
      <c r="J51" s="77"/>
      <c r="K51" s="47"/>
    </row>
    <row r="52" spans="2:11" x14ac:dyDescent="0.2">
      <c r="B52" s="45"/>
      <c r="C52" s="74"/>
      <c r="D52" s="75" t="s">
        <v>188</v>
      </c>
      <c r="E52" s="76"/>
      <c r="F52" s="429"/>
      <c r="G52" s="429"/>
      <c r="H52" s="429"/>
      <c r="I52" s="429"/>
      <c r="J52" s="77"/>
      <c r="K52" s="47"/>
    </row>
    <row r="53" spans="2:11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</row>
    <row r="54" spans="2:11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</row>
    <row r="55" spans="2:11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30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</row>
    <row r="8" spans="1:11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</row>
    <row r="9" spans="1:11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</row>
    <row r="10" spans="1:11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</row>
    <row r="11" spans="1:11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</row>
    <row r="12" spans="1:11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</row>
    <row r="13" spans="1:11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</row>
    <row r="14" spans="1:11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</row>
    <row r="15" spans="1:11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</row>
    <row r="16" spans="1:11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</row>
    <row r="17" spans="2:11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</row>
    <row r="18" spans="2:11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</row>
    <row r="19" spans="2:11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</row>
    <row r="20" spans="2:11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</row>
    <row r="21" spans="2:11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</row>
    <row r="22" spans="2:11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</row>
    <row r="23" spans="2:11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</row>
    <row r="24" spans="2:11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</row>
    <row r="25" spans="2:11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</row>
    <row r="27" spans="2:11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</row>
    <row r="28" spans="2:11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</row>
    <row r="29" spans="2:11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</row>
    <row r="30" spans="2:11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</row>
    <row r="31" spans="2:11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</row>
    <row r="32" spans="2:11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</row>
    <row r="33" spans="2:11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</row>
    <row r="34" spans="2:11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</row>
    <row r="35" spans="2:11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</row>
    <row r="36" spans="2:11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</row>
    <row r="37" spans="2:11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</row>
    <row r="38" spans="2:11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</row>
    <row r="39" spans="2:11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</row>
    <row r="40" spans="2:11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</row>
    <row r="41" spans="2:11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</row>
    <row r="42" spans="2:11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</row>
    <row r="43" spans="2:11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</row>
    <row r="44" spans="2:11" x14ac:dyDescent="0.2">
      <c r="B44" s="45"/>
      <c r="C44" s="74"/>
      <c r="D44" s="75" t="s">
        <v>319</v>
      </c>
      <c r="E44" s="76"/>
      <c r="F44" s="428"/>
      <c r="G44" s="428"/>
      <c r="H44" s="428"/>
      <c r="I44" s="428"/>
      <c r="J44" s="77"/>
      <c r="K44" s="47"/>
    </row>
    <row r="45" spans="2:11" x14ac:dyDescent="0.2">
      <c r="B45" s="45"/>
      <c r="C45" s="74"/>
      <c r="D45" s="75" t="s">
        <v>209</v>
      </c>
      <c r="E45" s="76"/>
      <c r="F45" s="428"/>
      <c r="G45" s="428"/>
      <c r="H45" s="428"/>
      <c r="I45" s="428"/>
      <c r="J45" s="77"/>
      <c r="K45" s="47"/>
    </row>
    <row r="46" spans="2:11" x14ac:dyDescent="0.2">
      <c r="B46" s="45"/>
      <c r="C46" s="74"/>
      <c r="D46" s="76" t="s">
        <v>210</v>
      </c>
      <c r="E46" s="76"/>
      <c r="F46" s="428"/>
      <c r="G46" s="428"/>
      <c r="H46" s="428"/>
      <c r="I46" s="428"/>
      <c r="J46" s="77"/>
      <c r="K46" s="47"/>
    </row>
    <row r="47" spans="2:11" x14ac:dyDescent="0.2">
      <c r="B47" s="45"/>
      <c r="C47" s="74"/>
      <c r="D47" s="84" t="s">
        <v>96</v>
      </c>
      <c r="E47" s="76"/>
      <c r="F47" s="426"/>
      <c r="G47" s="426"/>
      <c r="H47" s="426"/>
      <c r="I47" s="426"/>
      <c r="J47" s="77"/>
      <c r="K47" s="47"/>
    </row>
    <row r="48" spans="2:11" x14ac:dyDescent="0.2">
      <c r="B48" s="45"/>
      <c r="C48" s="74"/>
      <c r="D48" s="84" t="s">
        <v>97</v>
      </c>
      <c r="E48" s="76"/>
      <c r="F48" s="426"/>
      <c r="G48" s="426"/>
      <c r="H48" s="426"/>
      <c r="I48" s="426"/>
      <c r="J48" s="77"/>
      <c r="K48" s="47"/>
    </row>
    <row r="49" spans="2:11" x14ac:dyDescent="0.2">
      <c r="B49" s="45"/>
      <c r="C49" s="74"/>
      <c r="D49" s="84" t="s">
        <v>320</v>
      </c>
      <c r="E49" s="76"/>
      <c r="F49" s="426"/>
      <c r="G49" s="426"/>
      <c r="H49" s="426"/>
      <c r="I49" s="426"/>
      <c r="J49" s="77"/>
      <c r="K49" s="47"/>
    </row>
    <row r="50" spans="2:11" x14ac:dyDescent="0.2">
      <c r="B50" s="45"/>
      <c r="C50" s="74"/>
      <c r="D50" s="76" t="s">
        <v>84</v>
      </c>
      <c r="E50" s="76"/>
      <c r="F50" s="429"/>
      <c r="G50" s="429"/>
      <c r="H50" s="429"/>
      <c r="I50" s="429"/>
      <c r="J50" s="77"/>
      <c r="K50" s="47"/>
    </row>
    <row r="51" spans="2:11" x14ac:dyDescent="0.2">
      <c r="B51" s="45"/>
      <c r="C51" s="74"/>
      <c r="D51" s="76" t="s">
        <v>85</v>
      </c>
      <c r="E51" s="76"/>
      <c r="F51" s="429"/>
      <c r="G51" s="429"/>
      <c r="H51" s="429"/>
      <c r="I51" s="429"/>
      <c r="J51" s="77"/>
      <c r="K51" s="47"/>
    </row>
    <row r="52" spans="2:11" x14ac:dyDescent="0.2">
      <c r="B52" s="45"/>
      <c r="C52" s="74"/>
      <c r="D52" s="75" t="s">
        <v>188</v>
      </c>
      <c r="E52" s="76"/>
      <c r="F52" s="429"/>
      <c r="G52" s="429"/>
      <c r="H52" s="429"/>
      <c r="I52" s="429"/>
      <c r="J52" s="77"/>
      <c r="K52" s="47"/>
    </row>
    <row r="53" spans="2:11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</row>
    <row r="54" spans="2:11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</row>
    <row r="55" spans="2:11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</row>
    <row r="8" spans="1:11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</row>
    <row r="9" spans="1:11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</row>
    <row r="10" spans="1:11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</row>
    <row r="11" spans="1:11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</row>
    <row r="12" spans="1:11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</row>
    <row r="13" spans="1:11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</row>
    <row r="14" spans="1:11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</row>
    <row r="15" spans="1:11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</row>
    <row r="16" spans="1:11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</row>
    <row r="17" spans="2:11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</row>
    <row r="18" spans="2:11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</row>
    <row r="19" spans="2:11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</row>
    <row r="20" spans="2:11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</row>
    <row r="21" spans="2:11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</row>
    <row r="22" spans="2:11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</row>
    <row r="23" spans="2:11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</row>
    <row r="24" spans="2:11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</row>
    <row r="25" spans="2:11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</row>
    <row r="27" spans="2:11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</row>
    <row r="28" spans="2:11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</row>
    <row r="29" spans="2:11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</row>
    <row r="30" spans="2:11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</row>
    <row r="31" spans="2:11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</row>
    <row r="32" spans="2:11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</row>
    <row r="33" spans="2:11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</row>
    <row r="34" spans="2:11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</row>
    <row r="35" spans="2:11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</row>
    <row r="36" spans="2:11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</row>
    <row r="37" spans="2:11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</row>
    <row r="38" spans="2:11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</row>
    <row r="39" spans="2:11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</row>
    <row r="40" spans="2:11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</row>
    <row r="41" spans="2:11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</row>
    <row r="42" spans="2:11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</row>
    <row r="43" spans="2:11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</row>
    <row r="44" spans="2:11" x14ac:dyDescent="0.2">
      <c r="B44" s="45"/>
      <c r="C44" s="74"/>
      <c r="D44" s="75" t="s">
        <v>319</v>
      </c>
      <c r="E44" s="76"/>
      <c r="F44" s="428"/>
      <c r="G44" s="428"/>
      <c r="H44" s="428"/>
      <c r="I44" s="428"/>
      <c r="J44" s="77"/>
      <c r="K44" s="47"/>
    </row>
    <row r="45" spans="2:11" x14ac:dyDescent="0.2">
      <c r="B45" s="45"/>
      <c r="C45" s="74"/>
      <c r="D45" s="75" t="s">
        <v>209</v>
      </c>
      <c r="E45" s="76"/>
      <c r="F45" s="428"/>
      <c r="G45" s="428"/>
      <c r="H45" s="428"/>
      <c r="I45" s="428"/>
      <c r="J45" s="77"/>
      <c r="K45" s="47"/>
    </row>
    <row r="46" spans="2:11" x14ac:dyDescent="0.2">
      <c r="B46" s="45"/>
      <c r="C46" s="74"/>
      <c r="D46" s="76" t="s">
        <v>210</v>
      </c>
      <c r="E46" s="76"/>
      <c r="F46" s="428"/>
      <c r="G46" s="428"/>
      <c r="H46" s="428"/>
      <c r="I46" s="428"/>
      <c r="J46" s="77"/>
      <c r="K46" s="47"/>
    </row>
    <row r="47" spans="2:11" x14ac:dyDescent="0.2">
      <c r="B47" s="45"/>
      <c r="C47" s="74"/>
      <c r="D47" s="84" t="s">
        <v>96</v>
      </c>
      <c r="E47" s="76"/>
      <c r="F47" s="426"/>
      <c r="G47" s="426"/>
      <c r="H47" s="426"/>
      <c r="I47" s="426"/>
      <c r="J47" s="77"/>
      <c r="K47" s="47"/>
    </row>
    <row r="48" spans="2:11" x14ac:dyDescent="0.2">
      <c r="B48" s="45"/>
      <c r="C48" s="74"/>
      <c r="D48" s="84" t="s">
        <v>97</v>
      </c>
      <c r="E48" s="76"/>
      <c r="F48" s="426"/>
      <c r="G48" s="426"/>
      <c r="H48" s="426"/>
      <c r="I48" s="426"/>
      <c r="J48" s="77"/>
      <c r="K48" s="47"/>
    </row>
    <row r="49" spans="2:11" x14ac:dyDescent="0.2">
      <c r="B49" s="45"/>
      <c r="C49" s="74"/>
      <c r="D49" s="84" t="s">
        <v>320</v>
      </c>
      <c r="E49" s="76"/>
      <c r="F49" s="426"/>
      <c r="G49" s="426"/>
      <c r="H49" s="426"/>
      <c r="I49" s="426"/>
      <c r="J49" s="77"/>
      <c r="K49" s="47"/>
    </row>
    <row r="50" spans="2:11" x14ac:dyDescent="0.2">
      <c r="B50" s="45"/>
      <c r="C50" s="74"/>
      <c r="D50" s="76" t="s">
        <v>84</v>
      </c>
      <c r="E50" s="76"/>
      <c r="F50" s="429"/>
      <c r="G50" s="429"/>
      <c r="H50" s="429"/>
      <c r="I50" s="429"/>
      <c r="J50" s="77"/>
      <c r="K50" s="47"/>
    </row>
    <row r="51" spans="2:11" x14ac:dyDescent="0.2">
      <c r="B51" s="45"/>
      <c r="C51" s="74"/>
      <c r="D51" s="76" t="s">
        <v>85</v>
      </c>
      <c r="E51" s="76"/>
      <c r="F51" s="429"/>
      <c r="G51" s="429"/>
      <c r="H51" s="429"/>
      <c r="I51" s="429"/>
      <c r="J51" s="77"/>
      <c r="K51" s="47"/>
    </row>
    <row r="52" spans="2:11" x14ac:dyDescent="0.2">
      <c r="B52" s="45"/>
      <c r="C52" s="74"/>
      <c r="D52" s="75" t="s">
        <v>188</v>
      </c>
      <c r="E52" s="76"/>
      <c r="F52" s="429"/>
      <c r="G52" s="429"/>
      <c r="H52" s="429"/>
      <c r="I52" s="429"/>
      <c r="J52" s="77"/>
      <c r="K52" s="47"/>
    </row>
    <row r="53" spans="2:11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</row>
    <row r="54" spans="2:11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</row>
    <row r="55" spans="2:11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</row>
    <row r="8" spans="1:11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</row>
    <row r="9" spans="1:11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</row>
    <row r="10" spans="1:11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</row>
    <row r="11" spans="1:11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</row>
    <row r="12" spans="1:11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</row>
    <row r="13" spans="1:11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</row>
    <row r="14" spans="1:11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</row>
    <row r="15" spans="1:11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</row>
    <row r="16" spans="1:11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</row>
    <row r="17" spans="2:11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</row>
    <row r="18" spans="2:11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</row>
    <row r="19" spans="2:11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</row>
    <row r="20" spans="2:11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</row>
    <row r="21" spans="2:11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</row>
    <row r="22" spans="2:11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</row>
    <row r="23" spans="2:11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</row>
    <row r="24" spans="2:11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</row>
    <row r="25" spans="2:11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</row>
    <row r="27" spans="2:11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</row>
    <row r="28" spans="2:11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</row>
    <row r="29" spans="2:11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</row>
    <row r="30" spans="2:11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</row>
    <row r="31" spans="2:11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</row>
    <row r="32" spans="2:11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</row>
    <row r="33" spans="2:11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</row>
    <row r="34" spans="2:11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</row>
    <row r="35" spans="2:11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</row>
    <row r="36" spans="2:11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</row>
    <row r="37" spans="2:11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</row>
    <row r="38" spans="2:11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</row>
    <row r="39" spans="2:11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</row>
    <row r="40" spans="2:11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</row>
    <row r="41" spans="2:11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</row>
    <row r="42" spans="2:11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</row>
    <row r="43" spans="2:11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</row>
    <row r="44" spans="2:11" x14ac:dyDescent="0.2">
      <c r="B44" s="45"/>
      <c r="C44" s="74"/>
      <c r="D44" s="75" t="s">
        <v>319</v>
      </c>
      <c r="E44" s="76"/>
      <c r="F44" s="428"/>
      <c r="G44" s="428"/>
      <c r="H44" s="428"/>
      <c r="I44" s="428"/>
      <c r="J44" s="77"/>
      <c r="K44" s="47"/>
    </row>
    <row r="45" spans="2:11" x14ac:dyDescent="0.2">
      <c r="B45" s="45"/>
      <c r="C45" s="74"/>
      <c r="D45" s="75" t="s">
        <v>209</v>
      </c>
      <c r="E45" s="76"/>
      <c r="F45" s="428"/>
      <c r="G45" s="428"/>
      <c r="H45" s="428"/>
      <c r="I45" s="428"/>
      <c r="J45" s="77"/>
      <c r="K45" s="47"/>
    </row>
    <row r="46" spans="2:11" x14ac:dyDescent="0.2">
      <c r="B46" s="45"/>
      <c r="C46" s="74"/>
      <c r="D46" s="76" t="s">
        <v>210</v>
      </c>
      <c r="E46" s="76"/>
      <c r="F46" s="428"/>
      <c r="G46" s="428"/>
      <c r="H46" s="428"/>
      <c r="I46" s="428"/>
      <c r="J46" s="77"/>
      <c r="K46" s="47"/>
    </row>
    <row r="47" spans="2:11" x14ac:dyDescent="0.2">
      <c r="B47" s="45"/>
      <c r="C47" s="74"/>
      <c r="D47" s="84" t="s">
        <v>96</v>
      </c>
      <c r="E47" s="76"/>
      <c r="F47" s="426"/>
      <c r="G47" s="426"/>
      <c r="H47" s="426"/>
      <c r="I47" s="426"/>
      <c r="J47" s="77"/>
      <c r="K47" s="47"/>
    </row>
    <row r="48" spans="2:11" x14ac:dyDescent="0.2">
      <c r="B48" s="45"/>
      <c r="C48" s="74"/>
      <c r="D48" s="84" t="s">
        <v>97</v>
      </c>
      <c r="E48" s="76"/>
      <c r="F48" s="426"/>
      <c r="G48" s="426"/>
      <c r="H48" s="426"/>
      <c r="I48" s="426"/>
      <c r="J48" s="77"/>
      <c r="K48" s="47"/>
    </row>
    <row r="49" spans="2:11" x14ac:dyDescent="0.2">
      <c r="B49" s="45"/>
      <c r="C49" s="74"/>
      <c r="D49" s="84" t="s">
        <v>320</v>
      </c>
      <c r="E49" s="76"/>
      <c r="F49" s="426"/>
      <c r="G49" s="426"/>
      <c r="H49" s="426"/>
      <c r="I49" s="426"/>
      <c r="J49" s="77"/>
      <c r="K49" s="47"/>
    </row>
    <row r="50" spans="2:11" x14ac:dyDescent="0.2">
      <c r="B50" s="45"/>
      <c r="C50" s="74"/>
      <c r="D50" s="76" t="s">
        <v>84</v>
      </c>
      <c r="E50" s="76"/>
      <c r="F50" s="429"/>
      <c r="G50" s="429"/>
      <c r="H50" s="429"/>
      <c r="I50" s="429"/>
      <c r="J50" s="77"/>
      <c r="K50" s="47"/>
    </row>
    <row r="51" spans="2:11" x14ac:dyDescent="0.2">
      <c r="B51" s="45"/>
      <c r="C51" s="74"/>
      <c r="D51" s="76" t="s">
        <v>85</v>
      </c>
      <c r="E51" s="76"/>
      <c r="F51" s="429"/>
      <c r="G51" s="429"/>
      <c r="H51" s="429"/>
      <c r="I51" s="429"/>
      <c r="J51" s="77"/>
      <c r="K51" s="47"/>
    </row>
    <row r="52" spans="2:11" x14ac:dyDescent="0.2">
      <c r="B52" s="45"/>
      <c r="C52" s="74"/>
      <c r="D52" s="75" t="s">
        <v>188</v>
      </c>
      <c r="E52" s="76"/>
      <c r="F52" s="429"/>
      <c r="G52" s="429"/>
      <c r="H52" s="429"/>
      <c r="I52" s="429"/>
      <c r="J52" s="77"/>
      <c r="K52" s="47"/>
    </row>
    <row r="53" spans="2:11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</row>
    <row r="54" spans="2:11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</row>
    <row r="55" spans="2:11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</row>
    <row r="8" spans="1:11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</row>
    <row r="9" spans="1:11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</row>
    <row r="10" spans="1:11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</row>
    <row r="11" spans="1:11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</row>
    <row r="12" spans="1:11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</row>
    <row r="13" spans="1:11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</row>
    <row r="14" spans="1:11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</row>
    <row r="15" spans="1:11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</row>
    <row r="16" spans="1:11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</row>
    <row r="17" spans="2:11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</row>
    <row r="18" spans="2:11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</row>
    <row r="19" spans="2:11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</row>
    <row r="20" spans="2:11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</row>
    <row r="21" spans="2:11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</row>
    <row r="22" spans="2:11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</row>
    <row r="23" spans="2:11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</row>
    <row r="24" spans="2:11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</row>
    <row r="25" spans="2:11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</row>
    <row r="27" spans="2:11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</row>
    <row r="28" spans="2:11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</row>
    <row r="29" spans="2:11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</row>
    <row r="30" spans="2:11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</row>
    <row r="31" spans="2:11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</row>
    <row r="32" spans="2:11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</row>
    <row r="33" spans="2:11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</row>
    <row r="34" spans="2:11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</row>
    <row r="35" spans="2:11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</row>
    <row r="36" spans="2:11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</row>
    <row r="37" spans="2:11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</row>
    <row r="38" spans="2:11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</row>
    <row r="39" spans="2:11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</row>
    <row r="40" spans="2:11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</row>
    <row r="41" spans="2:11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</row>
    <row r="42" spans="2:11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</row>
    <row r="43" spans="2:11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</row>
    <row r="44" spans="2:11" x14ac:dyDescent="0.2">
      <c r="B44" s="45"/>
      <c r="C44" s="74"/>
      <c r="D44" s="75" t="s">
        <v>319</v>
      </c>
      <c r="E44" s="76"/>
      <c r="F44" s="428"/>
      <c r="G44" s="428"/>
      <c r="H44" s="428"/>
      <c r="I44" s="428"/>
      <c r="J44" s="77"/>
      <c r="K44" s="47"/>
    </row>
    <row r="45" spans="2:11" x14ac:dyDescent="0.2">
      <c r="B45" s="45"/>
      <c r="C45" s="74"/>
      <c r="D45" s="75" t="s">
        <v>209</v>
      </c>
      <c r="E45" s="76"/>
      <c r="F45" s="428"/>
      <c r="G45" s="428"/>
      <c r="H45" s="428"/>
      <c r="I45" s="428"/>
      <c r="J45" s="77"/>
      <c r="K45" s="47"/>
    </row>
    <row r="46" spans="2:11" x14ac:dyDescent="0.2">
      <c r="B46" s="45"/>
      <c r="C46" s="74"/>
      <c r="D46" s="76" t="s">
        <v>210</v>
      </c>
      <c r="E46" s="76"/>
      <c r="F46" s="428"/>
      <c r="G46" s="428"/>
      <c r="H46" s="428"/>
      <c r="I46" s="428"/>
      <c r="J46" s="77"/>
      <c r="K46" s="47"/>
    </row>
    <row r="47" spans="2:11" x14ac:dyDescent="0.2">
      <c r="B47" s="45"/>
      <c r="C47" s="74"/>
      <c r="D47" s="84" t="s">
        <v>96</v>
      </c>
      <c r="E47" s="76"/>
      <c r="F47" s="426"/>
      <c r="G47" s="426"/>
      <c r="H47" s="426"/>
      <c r="I47" s="426"/>
      <c r="J47" s="77"/>
      <c r="K47" s="47"/>
    </row>
    <row r="48" spans="2:11" x14ac:dyDescent="0.2">
      <c r="B48" s="45"/>
      <c r="C48" s="74"/>
      <c r="D48" s="84" t="s">
        <v>97</v>
      </c>
      <c r="E48" s="76"/>
      <c r="F48" s="426"/>
      <c r="G48" s="426"/>
      <c r="H48" s="426"/>
      <c r="I48" s="426"/>
      <c r="J48" s="77"/>
      <c r="K48" s="47"/>
    </row>
    <row r="49" spans="2:11" x14ac:dyDescent="0.2">
      <c r="B49" s="45"/>
      <c r="C49" s="74"/>
      <c r="D49" s="84" t="s">
        <v>320</v>
      </c>
      <c r="E49" s="76"/>
      <c r="F49" s="426"/>
      <c r="G49" s="426"/>
      <c r="H49" s="426"/>
      <c r="I49" s="426"/>
      <c r="J49" s="77"/>
      <c r="K49" s="47"/>
    </row>
    <row r="50" spans="2:11" x14ac:dyDescent="0.2">
      <c r="B50" s="45"/>
      <c r="C50" s="74"/>
      <c r="D50" s="76" t="s">
        <v>84</v>
      </c>
      <c r="E50" s="76"/>
      <c r="F50" s="429"/>
      <c r="G50" s="429"/>
      <c r="H50" s="429"/>
      <c r="I50" s="429"/>
      <c r="J50" s="77"/>
      <c r="K50" s="47"/>
    </row>
    <row r="51" spans="2:11" x14ac:dyDescent="0.2">
      <c r="B51" s="45"/>
      <c r="C51" s="74"/>
      <c r="D51" s="76" t="s">
        <v>85</v>
      </c>
      <c r="E51" s="76"/>
      <c r="F51" s="429"/>
      <c r="G51" s="429"/>
      <c r="H51" s="429"/>
      <c r="I51" s="429"/>
      <c r="J51" s="77"/>
      <c r="K51" s="47"/>
    </row>
    <row r="52" spans="2:11" x14ac:dyDescent="0.2">
      <c r="B52" s="45"/>
      <c r="C52" s="74"/>
      <c r="D52" s="75" t="s">
        <v>188</v>
      </c>
      <c r="E52" s="76"/>
      <c r="F52" s="429"/>
      <c r="G52" s="429"/>
      <c r="H52" s="429"/>
      <c r="I52" s="429"/>
      <c r="J52" s="77"/>
      <c r="K52" s="47"/>
    </row>
    <row r="53" spans="2:11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</row>
    <row r="54" spans="2:11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</row>
    <row r="55" spans="2:11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/>
  <dimension ref="B1:AQ238"/>
  <sheetViews>
    <sheetView showGridLines="0" zoomScale="85" zoomScaleNormal="85" workbookViewId="0">
      <pane ySplit="15" topLeftCell="A16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3" width="2.7109375" style="30" customWidth="1"/>
    <col min="4" max="4" width="8.5703125" style="35" customWidth="1"/>
    <col min="5" max="5" width="20.7109375" style="35" customWidth="1"/>
    <col min="6" max="7" width="8.7109375" style="93" customWidth="1"/>
    <col min="8" max="9" width="8.7109375" style="108" customWidth="1"/>
    <col min="10" max="10" width="8.7109375" style="109" customWidth="1"/>
    <col min="11" max="11" width="0.85546875" style="30" customWidth="1"/>
    <col min="12" max="16" width="10.7109375" style="108" customWidth="1"/>
    <col min="17" max="17" width="0.85546875" style="30" customWidth="1"/>
    <col min="18" max="19" width="10.7109375" style="30" customWidth="1"/>
    <col min="20" max="20" width="10.7109375" style="111" customWidth="1"/>
    <col min="21" max="21" width="3" style="30" customWidth="1"/>
    <col min="22" max="22" width="2.7109375" style="30" customWidth="1"/>
    <col min="23" max="23" width="21.28515625" style="30" customWidth="1"/>
    <col min="24" max="24" width="21.28515625" style="550" customWidth="1"/>
    <col min="25" max="25" width="8.7109375" style="549" customWidth="1"/>
    <col min="26" max="26" width="8.7109375" style="550" customWidth="1"/>
    <col min="27" max="29" width="8.7109375" style="549" customWidth="1"/>
    <col min="30" max="30" width="8.7109375" style="550" customWidth="1"/>
    <col min="31" max="31" width="8.7109375" style="530" customWidth="1"/>
    <col min="32" max="32" width="8.7109375" style="531" customWidth="1"/>
    <col min="33" max="33" width="8.7109375" style="532" customWidth="1"/>
    <col min="34" max="34" width="8.7109375" style="533" customWidth="1"/>
    <col min="35" max="37" width="8.7109375" style="30" customWidth="1"/>
    <col min="38" max="38" width="1.5703125" style="30" customWidth="1"/>
    <col min="39" max="39" width="12.7109375" style="30" customWidth="1"/>
    <col min="40" max="40" width="12.7109375" style="93" customWidth="1"/>
    <col min="41" max="41" width="12.7109375" style="39" customWidth="1"/>
    <col min="42" max="42" width="12.7109375" style="30" customWidth="1"/>
    <col min="43" max="43" width="1.5703125" style="30" customWidth="1"/>
    <col min="44" max="45" width="10.7109375" style="30" customWidth="1"/>
    <col min="46" max="47" width="2.7109375" style="30" customWidth="1"/>
    <col min="48" max="53" width="9.28515625" style="30" bestFit="1" customWidth="1"/>
    <col min="54" max="16384" width="9.140625" style="30"/>
  </cols>
  <sheetData>
    <row r="1" spans="2:43" ht="12.75" customHeight="1" x14ac:dyDescent="0.2"/>
    <row r="2" spans="2:43" x14ac:dyDescent="0.2">
      <c r="B2" s="40" t="s">
        <v>89</v>
      </c>
      <c r="C2" s="41"/>
      <c r="D2" s="219"/>
      <c r="E2" s="219"/>
      <c r="F2" s="220"/>
      <c r="G2" s="220"/>
      <c r="H2" s="221"/>
      <c r="I2" s="221"/>
      <c r="J2" s="222"/>
      <c r="K2" s="41"/>
      <c r="L2" s="221"/>
      <c r="M2" s="221"/>
      <c r="N2" s="221"/>
      <c r="O2" s="221"/>
      <c r="P2" s="221"/>
      <c r="Q2" s="41"/>
      <c r="R2" s="41"/>
      <c r="S2" s="41"/>
      <c r="T2" s="223"/>
      <c r="U2" s="41"/>
      <c r="V2" s="44"/>
    </row>
    <row r="3" spans="2:43" x14ac:dyDescent="0.2">
      <c r="B3" s="45"/>
      <c r="C3" s="46"/>
      <c r="D3" s="58"/>
      <c r="E3" s="58"/>
      <c r="F3" s="141"/>
      <c r="G3" s="141"/>
      <c r="H3" s="225"/>
      <c r="I3" s="225"/>
      <c r="J3" s="226"/>
      <c r="K3" s="46"/>
      <c r="L3" s="225"/>
      <c r="M3" s="225"/>
      <c r="N3" s="225"/>
      <c r="O3" s="225"/>
      <c r="P3" s="225"/>
      <c r="Q3" s="46"/>
      <c r="R3" s="46"/>
      <c r="S3" s="46"/>
      <c r="T3" s="157"/>
      <c r="U3" s="46"/>
      <c r="V3" s="47"/>
    </row>
    <row r="4" spans="2:43" s="112" customFormat="1" ht="18.75" x14ac:dyDescent="0.3">
      <c r="B4" s="444"/>
      <c r="C4" s="445" t="s">
        <v>151</v>
      </c>
      <c r="D4" s="228"/>
      <c r="E4" s="228"/>
      <c r="F4" s="229"/>
      <c r="G4" s="229"/>
      <c r="H4" s="230"/>
      <c r="I4" s="230"/>
      <c r="J4" s="231"/>
      <c r="K4" s="228"/>
      <c r="L4" s="230"/>
      <c r="M4" s="230"/>
      <c r="N4" s="230"/>
      <c r="O4" s="230"/>
      <c r="P4" s="230"/>
      <c r="Q4" s="228"/>
      <c r="R4" s="228"/>
      <c r="S4" s="228"/>
      <c r="T4" s="232"/>
      <c r="U4" s="228"/>
      <c r="V4" s="233"/>
      <c r="X4" s="552"/>
      <c r="Y4" s="551"/>
      <c r="Z4" s="552"/>
      <c r="AA4" s="551"/>
      <c r="AB4" s="551"/>
      <c r="AC4" s="551"/>
      <c r="AD4" s="552"/>
      <c r="AE4" s="534"/>
      <c r="AF4" s="535"/>
      <c r="AG4" s="536"/>
      <c r="AH4" s="535"/>
      <c r="AI4" s="116"/>
      <c r="AJ4" s="116"/>
      <c r="AK4" s="114"/>
      <c r="AL4" s="113"/>
      <c r="AM4" s="115"/>
      <c r="AN4" s="117"/>
      <c r="AO4" s="114"/>
    </row>
    <row r="5" spans="2:43" s="103" customFormat="1" ht="12.75" customHeight="1" x14ac:dyDescent="0.3">
      <c r="B5" s="441"/>
      <c r="C5" s="273"/>
      <c r="D5" s="273"/>
      <c r="E5" s="273"/>
      <c r="F5" s="624"/>
      <c r="G5" s="624"/>
      <c r="H5" s="625"/>
      <c r="I5" s="625"/>
      <c r="J5" s="626"/>
      <c r="K5" s="273"/>
      <c r="L5" s="625"/>
      <c r="M5" s="625"/>
      <c r="N5" s="625"/>
      <c r="O5" s="625"/>
      <c r="P5" s="625"/>
      <c r="Q5" s="273"/>
      <c r="R5" s="273"/>
      <c r="S5" s="273"/>
      <c r="T5" s="627"/>
      <c r="U5" s="273"/>
      <c r="V5" s="274"/>
      <c r="X5" s="628"/>
      <c r="Y5" s="629"/>
      <c r="Z5" s="628"/>
      <c r="AA5" s="629"/>
      <c r="AB5" s="629"/>
      <c r="AC5" s="629"/>
      <c r="AD5" s="628"/>
      <c r="AE5" s="630"/>
      <c r="AF5" s="631"/>
      <c r="AG5" s="632"/>
      <c r="AH5" s="631"/>
      <c r="AI5" s="633"/>
      <c r="AJ5" s="633"/>
      <c r="AK5" s="634"/>
      <c r="AL5" s="635"/>
      <c r="AM5" s="636"/>
      <c r="AN5" s="637"/>
      <c r="AO5" s="634"/>
    </row>
    <row r="6" spans="2:43" ht="12.75" customHeight="1" x14ac:dyDescent="0.2">
      <c r="B6" s="45"/>
      <c r="C6" s="46"/>
      <c r="D6" s="46"/>
      <c r="E6" s="46"/>
      <c r="F6" s="139"/>
      <c r="G6" s="139"/>
      <c r="H6" s="225"/>
      <c r="I6" s="225"/>
      <c r="J6" s="226"/>
      <c r="K6" s="46"/>
      <c r="L6" s="225"/>
      <c r="M6" s="225"/>
      <c r="N6" s="225"/>
      <c r="O6" s="225"/>
      <c r="P6" s="225"/>
      <c r="Q6" s="46"/>
      <c r="R6" s="46"/>
      <c r="S6" s="46"/>
      <c r="T6" s="157"/>
      <c r="U6" s="46"/>
      <c r="V6" s="47"/>
      <c r="AE6" s="537"/>
      <c r="AF6" s="533"/>
      <c r="AI6" s="38"/>
      <c r="AJ6" s="38"/>
      <c r="AK6" s="109"/>
      <c r="AL6" s="108"/>
      <c r="AM6" s="110"/>
      <c r="AN6" s="118"/>
      <c r="AO6" s="109"/>
    </row>
    <row r="7" spans="2:43" ht="12.75" customHeight="1" x14ac:dyDescent="0.2">
      <c r="B7" s="45"/>
      <c r="C7" s="46"/>
      <c r="D7" s="46"/>
      <c r="E7" s="46"/>
      <c r="F7" s="139"/>
      <c r="G7" s="139"/>
      <c r="H7" s="225"/>
      <c r="I7" s="225"/>
      <c r="J7" s="226"/>
      <c r="K7" s="46"/>
      <c r="L7" s="225"/>
      <c r="M7" s="225"/>
      <c r="N7" s="225"/>
      <c r="O7" s="225"/>
      <c r="P7" s="225"/>
      <c r="Q7" s="46"/>
      <c r="R7" s="46"/>
      <c r="S7" s="46"/>
      <c r="T7" s="157"/>
      <c r="U7" s="46"/>
      <c r="V7" s="47"/>
      <c r="AE7" s="537"/>
      <c r="AF7" s="533"/>
      <c r="AI7" s="38"/>
      <c r="AJ7" s="38"/>
      <c r="AK7" s="109"/>
      <c r="AL7" s="108"/>
      <c r="AM7" s="110"/>
      <c r="AN7" s="118"/>
      <c r="AO7" s="109"/>
    </row>
    <row r="8" spans="2:43" ht="12.75" customHeight="1" x14ac:dyDescent="0.2">
      <c r="B8" s="45"/>
      <c r="C8" s="46" t="s">
        <v>29</v>
      </c>
      <c r="D8" s="58"/>
      <c r="E8" s="235" t="str">
        <f>tab!D3</f>
        <v>2017/18</v>
      </c>
      <c r="F8" s="139"/>
      <c r="G8" s="139"/>
      <c r="H8" s="225"/>
      <c r="I8" s="225"/>
      <c r="J8" s="226"/>
      <c r="K8" s="46"/>
      <c r="L8" s="225"/>
      <c r="M8" s="225"/>
      <c r="N8" s="225"/>
      <c r="O8" s="225"/>
      <c r="P8" s="225"/>
      <c r="Q8" s="46"/>
      <c r="R8" s="46"/>
      <c r="S8" s="46"/>
      <c r="T8" s="157"/>
      <c r="U8" s="46"/>
      <c r="V8" s="47"/>
      <c r="AE8" s="537"/>
      <c r="AF8" s="533"/>
      <c r="AI8" s="38"/>
      <c r="AJ8" s="38"/>
      <c r="AK8" s="109"/>
      <c r="AL8" s="108"/>
      <c r="AM8" s="110"/>
      <c r="AN8" s="118"/>
      <c r="AO8" s="109"/>
    </row>
    <row r="9" spans="2:43" ht="12.75" customHeight="1" x14ac:dyDescent="0.2">
      <c r="B9" s="45"/>
      <c r="C9" s="46" t="s">
        <v>35</v>
      </c>
      <c r="D9" s="58"/>
      <c r="E9" s="236">
        <f>tab!E4</f>
        <v>43009</v>
      </c>
      <c r="F9" s="139"/>
      <c r="G9" s="139"/>
      <c r="H9" s="225"/>
      <c r="I9" s="225"/>
      <c r="J9" s="226"/>
      <c r="K9" s="46"/>
      <c r="L9" s="225"/>
      <c r="M9" s="225"/>
      <c r="N9" s="225"/>
      <c r="O9" s="225"/>
      <c r="P9" s="225"/>
      <c r="Q9" s="46"/>
      <c r="R9" s="46"/>
      <c r="S9" s="46"/>
      <c r="T9" s="157"/>
      <c r="U9" s="46"/>
      <c r="V9" s="47"/>
      <c r="AE9" s="537"/>
      <c r="AF9" s="533"/>
      <c r="AI9" s="38"/>
      <c r="AJ9" s="38"/>
      <c r="AK9" s="109"/>
      <c r="AL9" s="108"/>
      <c r="AM9" s="110"/>
      <c r="AN9" s="118"/>
      <c r="AO9" s="109"/>
    </row>
    <row r="10" spans="2:43" ht="12.75" customHeight="1" x14ac:dyDescent="0.2">
      <c r="B10" s="45"/>
      <c r="C10" s="46"/>
      <c r="D10" s="58"/>
      <c r="E10" s="237"/>
      <c r="F10" s="139"/>
      <c r="G10" s="139"/>
      <c r="H10" s="225"/>
      <c r="I10" s="225"/>
      <c r="J10" s="226"/>
      <c r="K10" s="46"/>
      <c r="L10" s="225"/>
      <c r="M10" s="225"/>
      <c r="N10" s="225"/>
      <c r="O10" s="225"/>
      <c r="P10" s="225"/>
      <c r="Q10" s="46"/>
      <c r="R10" s="46"/>
      <c r="S10" s="46"/>
      <c r="T10" s="157"/>
      <c r="U10" s="46"/>
      <c r="V10" s="47"/>
      <c r="AE10" s="537"/>
      <c r="AF10" s="533"/>
      <c r="AI10" s="120"/>
      <c r="AJ10" s="38"/>
      <c r="AK10" s="121"/>
      <c r="AL10" s="122"/>
      <c r="AM10" s="123"/>
      <c r="AN10" s="124"/>
      <c r="AO10" s="121"/>
    </row>
    <row r="11" spans="2:43" ht="12.75" customHeight="1" x14ac:dyDescent="0.2">
      <c r="B11" s="45"/>
      <c r="C11" s="466"/>
      <c r="D11" s="467"/>
      <c r="E11" s="468"/>
      <c r="F11" s="469"/>
      <c r="G11" s="470"/>
      <c r="H11" s="471"/>
      <c r="I11" s="471"/>
      <c r="J11" s="472"/>
      <c r="K11" s="451"/>
      <c r="L11" s="471"/>
      <c r="M11" s="471"/>
      <c r="N11" s="471"/>
      <c r="O11" s="471"/>
      <c r="P11" s="471"/>
      <c r="Q11" s="451"/>
      <c r="R11" s="451"/>
      <c r="S11" s="451"/>
      <c r="T11" s="473"/>
      <c r="U11" s="165"/>
      <c r="V11" s="47"/>
      <c r="AE11" s="537"/>
      <c r="AF11" s="533"/>
      <c r="AI11" s="38"/>
      <c r="AJ11" s="38"/>
      <c r="AK11" s="109"/>
      <c r="AL11" s="108"/>
      <c r="AM11" s="110"/>
      <c r="AN11" s="118"/>
      <c r="AO11" s="109"/>
    </row>
    <row r="12" spans="2:43" s="97" customFormat="1" ht="12.75" customHeight="1" x14ac:dyDescent="0.2">
      <c r="B12" s="238"/>
      <c r="C12" s="474"/>
      <c r="D12" s="521" t="s">
        <v>214</v>
      </c>
      <c r="E12" s="523"/>
      <c r="F12" s="523"/>
      <c r="G12" s="523"/>
      <c r="H12" s="522"/>
      <c r="I12" s="522"/>
      <c r="J12" s="522"/>
      <c r="K12" s="522"/>
      <c r="L12" s="521" t="s">
        <v>295</v>
      </c>
      <c r="M12" s="525"/>
      <c r="N12" s="521"/>
      <c r="O12" s="521"/>
      <c r="P12" s="565"/>
      <c r="Q12" s="475"/>
      <c r="R12" s="521" t="s">
        <v>293</v>
      </c>
      <c r="S12" s="522"/>
      <c r="T12" s="566"/>
      <c r="U12" s="567"/>
      <c r="V12" s="568"/>
      <c r="W12" s="569"/>
      <c r="X12" s="584"/>
      <c r="Y12" s="550"/>
      <c r="Z12" s="570"/>
      <c r="AA12" s="550"/>
      <c r="AB12" s="550"/>
      <c r="AC12" s="550"/>
      <c r="AD12" s="571"/>
      <c r="AE12" s="571"/>
      <c r="AF12" s="530"/>
      <c r="AG12" s="538"/>
      <c r="AH12" s="539"/>
      <c r="AP12" s="125"/>
      <c r="AQ12" s="125"/>
    </row>
    <row r="13" spans="2:43" s="97" customFormat="1" ht="12.75" customHeight="1" x14ac:dyDescent="0.2">
      <c r="B13" s="238"/>
      <c r="C13" s="474"/>
      <c r="D13" s="476" t="s">
        <v>292</v>
      </c>
      <c r="E13" s="477" t="s">
        <v>30</v>
      </c>
      <c r="F13" s="478" t="s">
        <v>1</v>
      </c>
      <c r="G13" s="479" t="s">
        <v>215</v>
      </c>
      <c r="H13" s="478" t="s">
        <v>40</v>
      </c>
      <c r="I13" s="478" t="s">
        <v>44</v>
      </c>
      <c r="J13" s="480" t="s">
        <v>216</v>
      </c>
      <c r="K13" s="449"/>
      <c r="L13" s="481" t="s">
        <v>283</v>
      </c>
      <c r="M13" s="481" t="s">
        <v>284</v>
      </c>
      <c r="N13" s="481" t="s">
        <v>282</v>
      </c>
      <c r="O13" s="481" t="s">
        <v>283</v>
      </c>
      <c r="P13" s="572" t="s">
        <v>296</v>
      </c>
      <c r="Q13" s="449"/>
      <c r="R13" s="526" t="s">
        <v>34</v>
      </c>
      <c r="S13" s="484" t="s">
        <v>297</v>
      </c>
      <c r="T13" s="573" t="s">
        <v>34</v>
      </c>
      <c r="U13" s="574"/>
      <c r="V13" s="575"/>
      <c r="W13" s="576"/>
      <c r="X13" s="553"/>
      <c r="Y13" s="554" t="s">
        <v>74</v>
      </c>
      <c r="Z13" s="577" t="s">
        <v>298</v>
      </c>
      <c r="AA13" s="553" t="s">
        <v>299</v>
      </c>
      <c r="AB13" s="553" t="s">
        <v>299</v>
      </c>
      <c r="AC13" s="553" t="s">
        <v>300</v>
      </c>
      <c r="AD13" s="578" t="s">
        <v>301</v>
      </c>
      <c r="AE13" s="578" t="s">
        <v>302</v>
      </c>
      <c r="AF13" s="530"/>
      <c r="AG13" s="540" t="s">
        <v>73</v>
      </c>
      <c r="AH13" s="539" t="s">
        <v>241</v>
      </c>
      <c r="AP13" s="125"/>
      <c r="AQ13" s="126"/>
    </row>
    <row r="14" spans="2:43" s="31" customFormat="1" ht="12.75" customHeight="1" x14ac:dyDescent="0.2">
      <c r="B14" s="48"/>
      <c r="C14" s="485"/>
      <c r="D14" s="523"/>
      <c r="E14" s="477"/>
      <c r="F14" s="478" t="s">
        <v>2</v>
      </c>
      <c r="G14" s="478" t="s">
        <v>236</v>
      </c>
      <c r="H14" s="478"/>
      <c r="I14" s="478"/>
      <c r="J14" s="480"/>
      <c r="K14" s="449"/>
      <c r="L14" s="481" t="s">
        <v>285</v>
      </c>
      <c r="M14" s="481" t="s">
        <v>286</v>
      </c>
      <c r="N14" s="481" t="s">
        <v>303</v>
      </c>
      <c r="O14" s="481" t="s">
        <v>287</v>
      </c>
      <c r="P14" s="572" t="s">
        <v>69</v>
      </c>
      <c r="Q14" s="449"/>
      <c r="R14" s="483" t="s">
        <v>304</v>
      </c>
      <c r="S14" s="484" t="s">
        <v>288</v>
      </c>
      <c r="T14" s="573" t="s">
        <v>69</v>
      </c>
      <c r="U14" s="579"/>
      <c r="V14" s="580"/>
      <c r="W14" s="581"/>
      <c r="X14" s="550"/>
      <c r="Y14" s="554" t="s">
        <v>37</v>
      </c>
      <c r="Z14" s="583">
        <f>tab!$D$6</f>
        <v>0.62</v>
      </c>
      <c r="AA14" s="553" t="s">
        <v>305</v>
      </c>
      <c r="AB14" s="553" t="s">
        <v>306</v>
      </c>
      <c r="AC14" s="553" t="s">
        <v>307</v>
      </c>
      <c r="AD14" s="578" t="s">
        <v>308</v>
      </c>
      <c r="AE14" s="578" t="s">
        <v>308</v>
      </c>
      <c r="AF14" s="529"/>
      <c r="AG14" s="540"/>
      <c r="AH14" s="541" t="s">
        <v>43</v>
      </c>
      <c r="AQ14" s="127"/>
    </row>
    <row r="15" spans="2:43" ht="12.75" customHeight="1" x14ac:dyDescent="0.2">
      <c r="B15" s="45"/>
      <c r="C15" s="74"/>
      <c r="D15" s="75"/>
      <c r="E15" s="75"/>
      <c r="F15" s="166"/>
      <c r="G15" s="166"/>
      <c r="H15" s="250"/>
      <c r="I15" s="250"/>
      <c r="J15" s="251"/>
      <c r="K15" s="253"/>
      <c r="L15" s="252"/>
      <c r="M15" s="252"/>
      <c r="N15" s="252"/>
      <c r="O15" s="252"/>
      <c r="P15" s="252"/>
      <c r="Q15" s="253"/>
      <c r="R15" s="254"/>
      <c r="S15" s="254"/>
      <c r="T15" s="254"/>
      <c r="U15" s="255"/>
      <c r="V15" s="47"/>
      <c r="Y15" s="554"/>
      <c r="Z15" s="582"/>
      <c r="AA15" s="554"/>
      <c r="AB15" s="554"/>
      <c r="AC15" s="554"/>
      <c r="AE15" s="529"/>
      <c r="AF15" s="529"/>
      <c r="AG15" s="540"/>
      <c r="AH15" s="541"/>
      <c r="AN15" s="30"/>
      <c r="AO15" s="30"/>
      <c r="AQ15" s="128"/>
    </row>
    <row r="16" spans="2:43" ht="12.75" customHeight="1" x14ac:dyDescent="0.2">
      <c r="B16" s="45"/>
      <c r="C16" s="74"/>
      <c r="D16" s="211"/>
      <c r="E16" s="211" t="s">
        <v>367</v>
      </c>
      <c r="F16" s="264">
        <v>22</v>
      </c>
      <c r="G16" s="528">
        <v>27395</v>
      </c>
      <c r="H16" s="265" t="s">
        <v>7</v>
      </c>
      <c r="I16" s="265">
        <v>9</v>
      </c>
      <c r="J16" s="266">
        <v>1</v>
      </c>
      <c r="K16" s="187"/>
      <c r="L16" s="524"/>
      <c r="M16" s="524"/>
      <c r="N16" s="559">
        <f t="shared" ref="N16" si="0">IF(J16="","",IF((J16*40)&gt;40,40,((J16*40))))</f>
        <v>40</v>
      </c>
      <c r="O16" s="638">
        <f>IF(J16="","",IF(I16&lt;4,(40*J16),0))</f>
        <v>0</v>
      </c>
      <c r="P16" s="560">
        <f t="shared" ref="P16" si="1">IF(J16="","",(SUM(L16:O16)))</f>
        <v>40</v>
      </c>
      <c r="Q16" s="75"/>
      <c r="R16" s="464">
        <f>IF(J16="","",(((1659*J16)-P16)*AB16))</f>
        <v>59588.802748643764</v>
      </c>
      <c r="S16" s="464">
        <f t="shared" ref="S16" si="2">IF(J16="","",(P16*AC16)+(AA16*AD16)+((AE16*AA16*(1-AF16))))</f>
        <v>1472.2372513562389</v>
      </c>
      <c r="T16" s="490">
        <f t="shared" ref="T16" si="3">IF(J16="","",(R16+S16))</f>
        <v>61061.04</v>
      </c>
      <c r="U16" s="561"/>
      <c r="V16" s="562"/>
      <c r="W16" s="128"/>
      <c r="X16" s="558"/>
      <c r="Y16" s="555">
        <f>VLOOKUP(H16,tab!$A$15:$V$56,I16+2)</f>
        <v>3141</v>
      </c>
      <c r="Z16" s="582">
        <f>tab!$D$6</f>
        <v>0.62</v>
      </c>
      <c r="AA16" s="563">
        <f t="shared" ref="AA16" si="4">(Y16*12/1659)</f>
        <v>22.719710669077756</v>
      </c>
      <c r="AB16" s="563">
        <f t="shared" ref="AB16" si="5">(Y16*12*(1+Z16))/1659</f>
        <v>36.80593128390597</v>
      </c>
      <c r="AC16" s="563">
        <f t="shared" ref="AC16" si="6">AB16-AA16</f>
        <v>14.086220614828214</v>
      </c>
      <c r="AD16" s="564">
        <f t="shared" ref="AD16" si="7">(N16+O16)</f>
        <v>40</v>
      </c>
      <c r="AE16" s="564">
        <f t="shared" ref="AE16" si="8">(L16+M16)</f>
        <v>0</v>
      </c>
      <c r="AF16" s="527">
        <f>IF(H16&gt;8,tab!$D$7,tab!$D$9)</f>
        <v>0.5</v>
      </c>
      <c r="AG16" s="542">
        <f t="shared" ref="AG16:AG35" si="9">IF(F16&lt;25,0,IF(F16=25,25,IF(F16&lt;40,0,IF(F16=40,40,IF(F16&gt;=40,0)))))</f>
        <v>0</v>
      </c>
      <c r="AH16" s="541">
        <f t="shared" ref="AH16:AH35" si="10">IF(AG16=25,(Y16*1.08*(J16)/2),IF(AG16=40,(Y16*1.08*(J16)),IF(AG16=0,0)))</f>
        <v>0</v>
      </c>
    </row>
    <row r="17" spans="2:34" ht="12.75" customHeight="1" x14ac:dyDescent="0.2">
      <c r="B17" s="45"/>
      <c r="C17" s="74"/>
      <c r="D17" s="211"/>
      <c r="E17" s="211"/>
      <c r="F17" s="264"/>
      <c r="G17" s="420"/>
      <c r="H17" s="264" t="s">
        <v>15</v>
      </c>
      <c r="I17" s="265">
        <v>8</v>
      </c>
      <c r="J17" s="266">
        <v>1</v>
      </c>
      <c r="K17" s="187"/>
      <c r="L17" s="524"/>
      <c r="M17" s="524"/>
      <c r="N17" s="559">
        <f t="shared" ref="N17:N35" si="11">IF(J17="","",IF((J17*40)&gt;40,40,((J17*40))))</f>
        <v>40</v>
      </c>
      <c r="O17" s="638">
        <f t="shared" ref="O17:O35" si="12">IF(J17="","",IF(I17&lt;4,(40*J17),0))</f>
        <v>0</v>
      </c>
      <c r="P17" s="560">
        <f t="shared" ref="P17:P35" si="13">IF(J17="","",(SUM(L17:O17)))</f>
        <v>40</v>
      </c>
      <c r="Q17" s="75"/>
      <c r="R17" s="464">
        <f t="shared" ref="R17:R35" si="14">IF(J17="","",(((1659*J17)-P17)*AB17))</f>
        <v>70079.922748643759</v>
      </c>
      <c r="S17" s="464">
        <f t="shared" ref="S17:S35" si="15">IF(J17="","",(P17*AC17)+(AA17*AD17)+((AE17*AA17*(1-AF17))))</f>
        <v>1731.4372513562387</v>
      </c>
      <c r="T17" s="490">
        <f t="shared" ref="T17:T35" si="16">IF(J17="","",(R17+S17))</f>
        <v>71811.360000000001</v>
      </c>
      <c r="U17" s="561"/>
      <c r="V17" s="562"/>
      <c r="W17" s="128"/>
      <c r="X17" s="558"/>
      <c r="Y17" s="555">
        <f>VLOOKUP(H17,tab!$A$15:$V$56,I17+2)</f>
        <v>3694</v>
      </c>
      <c r="Z17" s="582">
        <f>tab!$D$6</f>
        <v>0.62</v>
      </c>
      <c r="AA17" s="563">
        <f t="shared" ref="AA17:AA35" si="17">(Y17*12/1659)</f>
        <v>26.719710669077756</v>
      </c>
      <c r="AB17" s="563">
        <f t="shared" ref="AB17:AB35" si="18">(Y17*12*(1+Z17))/1659</f>
        <v>43.285931283905967</v>
      </c>
      <c r="AC17" s="563">
        <f t="shared" ref="AC17:AC35" si="19">AB17-AA17</f>
        <v>16.566220614828211</v>
      </c>
      <c r="AD17" s="564">
        <f t="shared" ref="AD17:AD35" si="20">(N17+O17)</f>
        <v>40</v>
      </c>
      <c r="AE17" s="564">
        <f t="shared" ref="AE17:AE35" si="21">(L17+M17)</f>
        <v>0</v>
      </c>
      <c r="AF17" s="527">
        <f>IF(H17&gt;8,tab!$D$7,tab!$D$9)</f>
        <v>0.5</v>
      </c>
      <c r="AG17" s="542">
        <f t="shared" si="9"/>
        <v>0</v>
      </c>
      <c r="AH17" s="541">
        <f t="shared" si="10"/>
        <v>0</v>
      </c>
    </row>
    <row r="18" spans="2:34" ht="12.75" customHeight="1" x14ac:dyDescent="0.2">
      <c r="B18" s="45"/>
      <c r="C18" s="74"/>
      <c r="D18" s="211"/>
      <c r="E18" s="211"/>
      <c r="F18" s="264"/>
      <c r="G18" s="420"/>
      <c r="H18" s="264"/>
      <c r="I18" s="265"/>
      <c r="J18" s="266"/>
      <c r="K18" s="187"/>
      <c r="L18" s="524"/>
      <c r="M18" s="524"/>
      <c r="N18" s="559" t="str">
        <f t="shared" si="11"/>
        <v/>
      </c>
      <c r="O18" s="638" t="str">
        <f t="shared" si="12"/>
        <v/>
      </c>
      <c r="P18" s="560" t="str">
        <f t="shared" si="13"/>
        <v/>
      </c>
      <c r="Q18" s="75"/>
      <c r="R18" s="464" t="str">
        <f t="shared" si="14"/>
        <v/>
      </c>
      <c r="S18" s="464" t="str">
        <f t="shared" si="15"/>
        <v/>
      </c>
      <c r="T18" s="490" t="str">
        <f t="shared" si="16"/>
        <v/>
      </c>
      <c r="U18" s="561"/>
      <c r="V18" s="562"/>
      <c r="W18" s="128"/>
      <c r="X18" s="558"/>
      <c r="Y18" s="555" t="e">
        <f>VLOOKUP(H18,tab!$A$15:$V$56,I18+2)</f>
        <v>#N/A</v>
      </c>
      <c r="Z18" s="582">
        <f>tab!$D$6</f>
        <v>0.62</v>
      </c>
      <c r="AA18" s="563" t="e">
        <f t="shared" si="17"/>
        <v>#N/A</v>
      </c>
      <c r="AB18" s="563" t="e">
        <f t="shared" si="18"/>
        <v>#N/A</v>
      </c>
      <c r="AC18" s="563" t="e">
        <f t="shared" si="19"/>
        <v>#N/A</v>
      </c>
      <c r="AD18" s="564" t="e">
        <f t="shared" si="20"/>
        <v>#VALUE!</v>
      </c>
      <c r="AE18" s="564">
        <f t="shared" si="21"/>
        <v>0</v>
      </c>
      <c r="AF18" s="527">
        <f>IF(H18&gt;8,tab!$D$7,tab!$D$9)</f>
        <v>0.4</v>
      </c>
      <c r="AG18" s="542">
        <f t="shared" si="9"/>
        <v>0</v>
      </c>
      <c r="AH18" s="541">
        <f t="shared" si="10"/>
        <v>0</v>
      </c>
    </row>
    <row r="19" spans="2:34" ht="12.75" customHeight="1" x14ac:dyDescent="0.2">
      <c r="B19" s="45"/>
      <c r="C19" s="74"/>
      <c r="D19" s="211"/>
      <c r="E19" s="211"/>
      <c r="F19" s="264"/>
      <c r="G19" s="420"/>
      <c r="H19" s="264"/>
      <c r="I19" s="265"/>
      <c r="J19" s="266"/>
      <c r="K19" s="187"/>
      <c r="L19" s="524"/>
      <c r="M19" s="524"/>
      <c r="N19" s="559" t="str">
        <f t="shared" si="11"/>
        <v/>
      </c>
      <c r="O19" s="638" t="str">
        <f t="shared" si="12"/>
        <v/>
      </c>
      <c r="P19" s="560" t="str">
        <f t="shared" si="13"/>
        <v/>
      </c>
      <c r="Q19" s="75"/>
      <c r="R19" s="464" t="str">
        <f t="shared" si="14"/>
        <v/>
      </c>
      <c r="S19" s="464" t="str">
        <f t="shared" si="15"/>
        <v/>
      </c>
      <c r="T19" s="490" t="str">
        <f t="shared" si="16"/>
        <v/>
      </c>
      <c r="U19" s="561"/>
      <c r="V19" s="562"/>
      <c r="W19" s="128"/>
      <c r="X19" s="558"/>
      <c r="Y19" s="555" t="e">
        <f>VLOOKUP(H19,tab!$A$15:$V$56,I19+2)</f>
        <v>#N/A</v>
      </c>
      <c r="Z19" s="582">
        <f>tab!$D$6</f>
        <v>0.62</v>
      </c>
      <c r="AA19" s="563" t="e">
        <f t="shared" si="17"/>
        <v>#N/A</v>
      </c>
      <c r="AB19" s="563" t="e">
        <f t="shared" si="18"/>
        <v>#N/A</v>
      </c>
      <c r="AC19" s="563" t="e">
        <f t="shared" si="19"/>
        <v>#N/A</v>
      </c>
      <c r="AD19" s="564" t="e">
        <f t="shared" si="20"/>
        <v>#VALUE!</v>
      </c>
      <c r="AE19" s="564">
        <f t="shared" si="21"/>
        <v>0</v>
      </c>
      <c r="AF19" s="527">
        <f>IF(H19&gt;8,tab!$D$7,tab!$D$9)</f>
        <v>0.4</v>
      </c>
      <c r="AG19" s="542">
        <f t="shared" si="9"/>
        <v>0</v>
      </c>
      <c r="AH19" s="541">
        <f t="shared" si="10"/>
        <v>0</v>
      </c>
    </row>
    <row r="20" spans="2:34" ht="12.75" customHeight="1" x14ac:dyDescent="0.2">
      <c r="B20" s="45"/>
      <c r="C20" s="74"/>
      <c r="D20" s="211"/>
      <c r="E20" s="211"/>
      <c r="F20" s="264"/>
      <c r="G20" s="420"/>
      <c r="H20" s="264"/>
      <c r="I20" s="265"/>
      <c r="J20" s="266"/>
      <c r="K20" s="187"/>
      <c r="L20" s="524"/>
      <c r="M20" s="524"/>
      <c r="N20" s="559" t="str">
        <f t="shared" si="11"/>
        <v/>
      </c>
      <c r="O20" s="638" t="str">
        <f t="shared" si="12"/>
        <v/>
      </c>
      <c r="P20" s="560" t="str">
        <f t="shared" si="13"/>
        <v/>
      </c>
      <c r="Q20" s="75"/>
      <c r="R20" s="464" t="str">
        <f t="shared" si="14"/>
        <v/>
      </c>
      <c r="S20" s="464" t="str">
        <f t="shared" si="15"/>
        <v/>
      </c>
      <c r="T20" s="490" t="str">
        <f t="shared" si="16"/>
        <v/>
      </c>
      <c r="U20" s="561"/>
      <c r="V20" s="562"/>
      <c r="W20" s="128"/>
      <c r="X20" s="558"/>
      <c r="Y20" s="555" t="e">
        <f>VLOOKUP(H20,tab!$A$15:$V$56,I20+2)</f>
        <v>#N/A</v>
      </c>
      <c r="Z20" s="582">
        <f>tab!$D$6</f>
        <v>0.62</v>
      </c>
      <c r="AA20" s="563" t="e">
        <f t="shared" si="17"/>
        <v>#N/A</v>
      </c>
      <c r="AB20" s="563" t="e">
        <f t="shared" si="18"/>
        <v>#N/A</v>
      </c>
      <c r="AC20" s="563" t="e">
        <f t="shared" si="19"/>
        <v>#N/A</v>
      </c>
      <c r="AD20" s="564" t="e">
        <f t="shared" si="20"/>
        <v>#VALUE!</v>
      </c>
      <c r="AE20" s="564">
        <f t="shared" si="21"/>
        <v>0</v>
      </c>
      <c r="AF20" s="527">
        <f>IF(H20&gt;8,tab!$D$7,tab!$D$9)</f>
        <v>0.4</v>
      </c>
      <c r="AG20" s="542">
        <f t="shared" si="9"/>
        <v>0</v>
      </c>
      <c r="AH20" s="541">
        <f t="shared" si="10"/>
        <v>0</v>
      </c>
    </row>
    <row r="21" spans="2:34" ht="12.75" customHeight="1" x14ac:dyDescent="0.2">
      <c r="B21" s="45"/>
      <c r="C21" s="74"/>
      <c r="D21" s="211"/>
      <c r="E21" s="211"/>
      <c r="F21" s="264"/>
      <c r="G21" s="420"/>
      <c r="H21" s="264"/>
      <c r="I21" s="265"/>
      <c r="J21" s="266"/>
      <c r="K21" s="187"/>
      <c r="L21" s="524"/>
      <c r="M21" s="524"/>
      <c r="N21" s="559" t="str">
        <f t="shared" si="11"/>
        <v/>
      </c>
      <c r="O21" s="638" t="str">
        <f t="shared" si="12"/>
        <v/>
      </c>
      <c r="P21" s="560" t="str">
        <f t="shared" si="13"/>
        <v/>
      </c>
      <c r="Q21" s="75"/>
      <c r="R21" s="464" t="str">
        <f t="shared" si="14"/>
        <v/>
      </c>
      <c r="S21" s="464" t="str">
        <f t="shared" si="15"/>
        <v/>
      </c>
      <c r="T21" s="490" t="str">
        <f t="shared" si="16"/>
        <v/>
      </c>
      <c r="U21" s="561"/>
      <c r="V21" s="562"/>
      <c r="W21" s="128"/>
      <c r="X21" s="558"/>
      <c r="Y21" s="555" t="e">
        <f>VLOOKUP(H21,tab!$A$15:$V$56,I21+2)</f>
        <v>#N/A</v>
      </c>
      <c r="Z21" s="582">
        <f>tab!$D$6</f>
        <v>0.62</v>
      </c>
      <c r="AA21" s="563" t="e">
        <f t="shared" si="17"/>
        <v>#N/A</v>
      </c>
      <c r="AB21" s="563" t="e">
        <f t="shared" si="18"/>
        <v>#N/A</v>
      </c>
      <c r="AC21" s="563" t="e">
        <f t="shared" si="19"/>
        <v>#N/A</v>
      </c>
      <c r="AD21" s="564" t="e">
        <f t="shared" si="20"/>
        <v>#VALUE!</v>
      </c>
      <c r="AE21" s="564">
        <f t="shared" si="21"/>
        <v>0</v>
      </c>
      <c r="AF21" s="527">
        <f>IF(H21&gt;8,tab!$D$7,tab!$D$9)</f>
        <v>0.4</v>
      </c>
      <c r="AG21" s="542">
        <f t="shared" si="9"/>
        <v>0</v>
      </c>
      <c r="AH21" s="541">
        <f t="shared" si="10"/>
        <v>0</v>
      </c>
    </row>
    <row r="22" spans="2:34" ht="12.75" customHeight="1" x14ac:dyDescent="0.2">
      <c r="B22" s="45"/>
      <c r="C22" s="74"/>
      <c r="D22" s="211"/>
      <c r="E22" s="211"/>
      <c r="F22" s="264"/>
      <c r="G22" s="420"/>
      <c r="H22" s="264"/>
      <c r="I22" s="265"/>
      <c r="J22" s="266"/>
      <c r="K22" s="187"/>
      <c r="L22" s="524"/>
      <c r="M22" s="524"/>
      <c r="N22" s="559" t="str">
        <f t="shared" si="11"/>
        <v/>
      </c>
      <c r="O22" s="638" t="str">
        <f t="shared" si="12"/>
        <v/>
      </c>
      <c r="P22" s="560" t="str">
        <f t="shared" si="13"/>
        <v/>
      </c>
      <c r="Q22" s="75"/>
      <c r="R22" s="464" t="str">
        <f t="shared" si="14"/>
        <v/>
      </c>
      <c r="S22" s="464" t="str">
        <f t="shared" si="15"/>
        <v/>
      </c>
      <c r="T22" s="490" t="str">
        <f t="shared" si="16"/>
        <v/>
      </c>
      <c r="U22" s="561"/>
      <c r="V22" s="562"/>
      <c r="W22" s="128"/>
      <c r="X22" s="558"/>
      <c r="Y22" s="555" t="e">
        <f>VLOOKUP(H22,tab!$A$15:$V$56,I22+2)</f>
        <v>#N/A</v>
      </c>
      <c r="Z22" s="582">
        <f>tab!$D$6</f>
        <v>0.62</v>
      </c>
      <c r="AA22" s="563" t="e">
        <f t="shared" si="17"/>
        <v>#N/A</v>
      </c>
      <c r="AB22" s="563" t="e">
        <f t="shared" si="18"/>
        <v>#N/A</v>
      </c>
      <c r="AC22" s="563" t="e">
        <f t="shared" si="19"/>
        <v>#N/A</v>
      </c>
      <c r="AD22" s="564" t="e">
        <f t="shared" si="20"/>
        <v>#VALUE!</v>
      </c>
      <c r="AE22" s="564">
        <f t="shared" si="21"/>
        <v>0</v>
      </c>
      <c r="AF22" s="527">
        <f>IF(H22&gt;8,tab!$D$7,tab!$D$9)</f>
        <v>0.4</v>
      </c>
      <c r="AG22" s="542">
        <f t="shared" si="9"/>
        <v>0</v>
      </c>
      <c r="AH22" s="541">
        <f t="shared" si="10"/>
        <v>0</v>
      </c>
    </row>
    <row r="23" spans="2:34" ht="12.75" customHeight="1" x14ac:dyDescent="0.2">
      <c r="B23" s="45"/>
      <c r="C23" s="74"/>
      <c r="D23" s="211"/>
      <c r="E23" s="211"/>
      <c r="F23" s="264"/>
      <c r="G23" s="420"/>
      <c r="H23" s="264"/>
      <c r="I23" s="265"/>
      <c r="J23" s="266"/>
      <c r="K23" s="187"/>
      <c r="L23" s="524"/>
      <c r="M23" s="524"/>
      <c r="N23" s="559" t="str">
        <f t="shared" si="11"/>
        <v/>
      </c>
      <c r="O23" s="638" t="str">
        <f t="shared" si="12"/>
        <v/>
      </c>
      <c r="P23" s="560" t="str">
        <f t="shared" si="13"/>
        <v/>
      </c>
      <c r="Q23" s="75"/>
      <c r="R23" s="464" t="str">
        <f t="shared" si="14"/>
        <v/>
      </c>
      <c r="S23" s="464" t="str">
        <f t="shared" si="15"/>
        <v/>
      </c>
      <c r="T23" s="490" t="str">
        <f t="shared" si="16"/>
        <v/>
      </c>
      <c r="U23" s="561"/>
      <c r="V23" s="562"/>
      <c r="W23" s="128"/>
      <c r="X23" s="558"/>
      <c r="Y23" s="555" t="e">
        <f>VLOOKUP(H23,tab!$A$15:$V$56,I23+2)</f>
        <v>#N/A</v>
      </c>
      <c r="Z23" s="582">
        <f>tab!$D$6</f>
        <v>0.62</v>
      </c>
      <c r="AA23" s="563" t="e">
        <f t="shared" si="17"/>
        <v>#N/A</v>
      </c>
      <c r="AB23" s="563" t="e">
        <f t="shared" si="18"/>
        <v>#N/A</v>
      </c>
      <c r="AC23" s="563" t="e">
        <f t="shared" si="19"/>
        <v>#N/A</v>
      </c>
      <c r="AD23" s="564" t="e">
        <f t="shared" si="20"/>
        <v>#VALUE!</v>
      </c>
      <c r="AE23" s="564">
        <f t="shared" si="21"/>
        <v>0</v>
      </c>
      <c r="AF23" s="527">
        <f>IF(H23&gt;8,tab!$D$7,tab!$D$9)</f>
        <v>0.4</v>
      </c>
      <c r="AG23" s="542">
        <f t="shared" si="9"/>
        <v>0</v>
      </c>
      <c r="AH23" s="541">
        <f t="shared" si="10"/>
        <v>0</v>
      </c>
    </row>
    <row r="24" spans="2:34" ht="12.75" customHeight="1" x14ac:dyDescent="0.2">
      <c r="B24" s="45"/>
      <c r="C24" s="74"/>
      <c r="D24" s="211"/>
      <c r="E24" s="211"/>
      <c r="F24" s="264"/>
      <c r="G24" s="420"/>
      <c r="H24" s="264"/>
      <c r="I24" s="265"/>
      <c r="J24" s="266"/>
      <c r="K24" s="187"/>
      <c r="L24" s="524"/>
      <c r="M24" s="524"/>
      <c r="N24" s="559" t="str">
        <f t="shared" si="11"/>
        <v/>
      </c>
      <c r="O24" s="638" t="str">
        <f t="shared" si="12"/>
        <v/>
      </c>
      <c r="P24" s="560" t="str">
        <f t="shared" si="13"/>
        <v/>
      </c>
      <c r="Q24" s="75"/>
      <c r="R24" s="464" t="str">
        <f t="shared" si="14"/>
        <v/>
      </c>
      <c r="S24" s="464" t="str">
        <f t="shared" si="15"/>
        <v/>
      </c>
      <c r="T24" s="490" t="str">
        <f t="shared" si="16"/>
        <v/>
      </c>
      <c r="U24" s="561"/>
      <c r="V24" s="562"/>
      <c r="W24" s="128"/>
      <c r="X24" s="558"/>
      <c r="Y24" s="555" t="e">
        <f>VLOOKUP(H24,tab!$A$15:$V$56,I24+2)</f>
        <v>#N/A</v>
      </c>
      <c r="Z24" s="582">
        <f>tab!$D$6</f>
        <v>0.62</v>
      </c>
      <c r="AA24" s="563" t="e">
        <f t="shared" si="17"/>
        <v>#N/A</v>
      </c>
      <c r="AB24" s="563" t="e">
        <f t="shared" si="18"/>
        <v>#N/A</v>
      </c>
      <c r="AC24" s="563" t="e">
        <f t="shared" si="19"/>
        <v>#N/A</v>
      </c>
      <c r="AD24" s="564" t="e">
        <f t="shared" si="20"/>
        <v>#VALUE!</v>
      </c>
      <c r="AE24" s="564">
        <f t="shared" si="21"/>
        <v>0</v>
      </c>
      <c r="AF24" s="527">
        <f>IF(H24&gt;8,tab!$D$7,tab!$D$9)</f>
        <v>0.4</v>
      </c>
      <c r="AG24" s="542">
        <f t="shared" si="9"/>
        <v>0</v>
      </c>
      <c r="AH24" s="541">
        <f t="shared" si="10"/>
        <v>0</v>
      </c>
    </row>
    <row r="25" spans="2:34" ht="12.75" customHeight="1" x14ac:dyDescent="0.2">
      <c r="B25" s="45"/>
      <c r="C25" s="74"/>
      <c r="D25" s="211"/>
      <c r="E25" s="211"/>
      <c r="F25" s="264"/>
      <c r="G25" s="420"/>
      <c r="H25" s="264"/>
      <c r="I25" s="265"/>
      <c r="J25" s="266"/>
      <c r="K25" s="187"/>
      <c r="L25" s="524"/>
      <c r="M25" s="524"/>
      <c r="N25" s="559" t="str">
        <f t="shared" si="11"/>
        <v/>
      </c>
      <c r="O25" s="638" t="str">
        <f t="shared" si="12"/>
        <v/>
      </c>
      <c r="P25" s="560" t="str">
        <f t="shared" si="13"/>
        <v/>
      </c>
      <c r="Q25" s="75"/>
      <c r="R25" s="464" t="str">
        <f t="shared" si="14"/>
        <v/>
      </c>
      <c r="S25" s="464" t="str">
        <f t="shared" si="15"/>
        <v/>
      </c>
      <c r="T25" s="490" t="str">
        <f t="shared" si="16"/>
        <v/>
      </c>
      <c r="U25" s="561"/>
      <c r="V25" s="562"/>
      <c r="W25" s="128"/>
      <c r="X25" s="558"/>
      <c r="Y25" s="555" t="e">
        <f>VLOOKUP(H25,tab!$A$15:$V$56,I25+2)</f>
        <v>#N/A</v>
      </c>
      <c r="Z25" s="582">
        <f>tab!$D$6</f>
        <v>0.62</v>
      </c>
      <c r="AA25" s="563" t="e">
        <f t="shared" si="17"/>
        <v>#N/A</v>
      </c>
      <c r="AB25" s="563" t="e">
        <f t="shared" si="18"/>
        <v>#N/A</v>
      </c>
      <c r="AC25" s="563" t="e">
        <f t="shared" si="19"/>
        <v>#N/A</v>
      </c>
      <c r="AD25" s="564" t="e">
        <f t="shared" si="20"/>
        <v>#VALUE!</v>
      </c>
      <c r="AE25" s="564">
        <f t="shared" si="21"/>
        <v>0</v>
      </c>
      <c r="AF25" s="527">
        <f>IF(H25&gt;8,tab!$D$7,tab!$D$9)</f>
        <v>0.4</v>
      </c>
      <c r="AG25" s="542">
        <f t="shared" si="9"/>
        <v>0</v>
      </c>
      <c r="AH25" s="541">
        <f t="shared" si="10"/>
        <v>0</v>
      </c>
    </row>
    <row r="26" spans="2:34" ht="12.75" customHeight="1" x14ac:dyDescent="0.2">
      <c r="B26" s="45"/>
      <c r="C26" s="74"/>
      <c r="D26" s="211"/>
      <c r="E26" s="211"/>
      <c r="F26" s="264"/>
      <c r="G26" s="420"/>
      <c r="H26" s="264"/>
      <c r="I26" s="265"/>
      <c r="J26" s="266"/>
      <c r="K26" s="187"/>
      <c r="L26" s="524"/>
      <c r="M26" s="524"/>
      <c r="N26" s="559" t="str">
        <f t="shared" si="11"/>
        <v/>
      </c>
      <c r="O26" s="638" t="str">
        <f t="shared" si="12"/>
        <v/>
      </c>
      <c r="P26" s="560" t="str">
        <f t="shared" si="13"/>
        <v/>
      </c>
      <c r="Q26" s="75"/>
      <c r="R26" s="464" t="str">
        <f t="shared" si="14"/>
        <v/>
      </c>
      <c r="S26" s="464" t="str">
        <f t="shared" si="15"/>
        <v/>
      </c>
      <c r="T26" s="490" t="str">
        <f t="shared" si="16"/>
        <v/>
      </c>
      <c r="U26" s="561"/>
      <c r="V26" s="562"/>
      <c r="W26" s="128"/>
      <c r="X26" s="558"/>
      <c r="Y26" s="555" t="e">
        <f>VLOOKUP(H26,tab!$A$15:$V$56,I26+2)</f>
        <v>#N/A</v>
      </c>
      <c r="Z26" s="582">
        <f>tab!$D$6</f>
        <v>0.62</v>
      </c>
      <c r="AA26" s="563" t="e">
        <f t="shared" si="17"/>
        <v>#N/A</v>
      </c>
      <c r="AB26" s="563" t="e">
        <f t="shared" si="18"/>
        <v>#N/A</v>
      </c>
      <c r="AC26" s="563" t="e">
        <f t="shared" si="19"/>
        <v>#N/A</v>
      </c>
      <c r="AD26" s="564" t="e">
        <f t="shared" si="20"/>
        <v>#VALUE!</v>
      </c>
      <c r="AE26" s="564">
        <f t="shared" si="21"/>
        <v>0</v>
      </c>
      <c r="AF26" s="527">
        <f>IF(H26&gt;8,tab!$D$7,tab!$D$9)</f>
        <v>0.4</v>
      </c>
      <c r="AG26" s="542">
        <f t="shared" si="9"/>
        <v>0</v>
      </c>
      <c r="AH26" s="541">
        <f t="shared" si="10"/>
        <v>0</v>
      </c>
    </row>
    <row r="27" spans="2:34" ht="12.75" customHeight="1" x14ac:dyDescent="0.2">
      <c r="B27" s="45"/>
      <c r="C27" s="74"/>
      <c r="D27" s="211"/>
      <c r="E27" s="211"/>
      <c r="F27" s="264"/>
      <c r="G27" s="420"/>
      <c r="H27" s="264"/>
      <c r="I27" s="265"/>
      <c r="J27" s="266"/>
      <c r="K27" s="187"/>
      <c r="L27" s="524"/>
      <c r="M27" s="524"/>
      <c r="N27" s="559" t="str">
        <f t="shared" si="11"/>
        <v/>
      </c>
      <c r="O27" s="638" t="str">
        <f t="shared" si="12"/>
        <v/>
      </c>
      <c r="P27" s="560" t="str">
        <f t="shared" si="13"/>
        <v/>
      </c>
      <c r="Q27" s="75"/>
      <c r="R27" s="464" t="str">
        <f t="shared" si="14"/>
        <v/>
      </c>
      <c r="S27" s="464" t="str">
        <f t="shared" si="15"/>
        <v/>
      </c>
      <c r="T27" s="490" t="str">
        <f t="shared" si="16"/>
        <v/>
      </c>
      <c r="U27" s="561"/>
      <c r="V27" s="562"/>
      <c r="W27" s="128"/>
      <c r="X27" s="558"/>
      <c r="Y27" s="555" t="e">
        <f>VLOOKUP(H27,tab!$A$15:$V$56,I27+2)</f>
        <v>#N/A</v>
      </c>
      <c r="Z27" s="582">
        <f>tab!$D$6</f>
        <v>0.62</v>
      </c>
      <c r="AA27" s="563" t="e">
        <f t="shared" si="17"/>
        <v>#N/A</v>
      </c>
      <c r="AB27" s="563" t="e">
        <f t="shared" si="18"/>
        <v>#N/A</v>
      </c>
      <c r="AC27" s="563" t="e">
        <f t="shared" si="19"/>
        <v>#N/A</v>
      </c>
      <c r="AD27" s="564" t="e">
        <f t="shared" si="20"/>
        <v>#VALUE!</v>
      </c>
      <c r="AE27" s="564">
        <f t="shared" si="21"/>
        <v>0</v>
      </c>
      <c r="AF27" s="527">
        <f>IF(H27&gt;8,tab!$D$7,tab!$D$9)</f>
        <v>0.4</v>
      </c>
      <c r="AG27" s="542">
        <f t="shared" si="9"/>
        <v>0</v>
      </c>
      <c r="AH27" s="541">
        <f t="shared" si="10"/>
        <v>0</v>
      </c>
    </row>
    <row r="28" spans="2:34" ht="12.75" customHeight="1" x14ac:dyDescent="0.2">
      <c r="B28" s="45"/>
      <c r="C28" s="74"/>
      <c r="D28" s="211"/>
      <c r="E28" s="211"/>
      <c r="F28" s="264"/>
      <c r="G28" s="420"/>
      <c r="H28" s="264"/>
      <c r="I28" s="265"/>
      <c r="J28" s="266"/>
      <c r="K28" s="187"/>
      <c r="L28" s="524"/>
      <c r="M28" s="524"/>
      <c r="N28" s="559" t="str">
        <f t="shared" si="11"/>
        <v/>
      </c>
      <c r="O28" s="638" t="str">
        <f t="shared" si="12"/>
        <v/>
      </c>
      <c r="P28" s="560" t="str">
        <f t="shared" si="13"/>
        <v/>
      </c>
      <c r="Q28" s="75"/>
      <c r="R28" s="464" t="str">
        <f t="shared" si="14"/>
        <v/>
      </c>
      <c r="S28" s="464" t="str">
        <f t="shared" si="15"/>
        <v/>
      </c>
      <c r="T28" s="490" t="str">
        <f t="shared" si="16"/>
        <v/>
      </c>
      <c r="U28" s="561"/>
      <c r="V28" s="562"/>
      <c r="W28" s="128"/>
      <c r="X28" s="558"/>
      <c r="Y28" s="555" t="e">
        <f>VLOOKUP(H28,tab!$A$15:$V$56,I28+2)</f>
        <v>#N/A</v>
      </c>
      <c r="Z28" s="582">
        <f>tab!$D$6</f>
        <v>0.62</v>
      </c>
      <c r="AA28" s="563" t="e">
        <f t="shared" si="17"/>
        <v>#N/A</v>
      </c>
      <c r="AB28" s="563" t="e">
        <f t="shared" si="18"/>
        <v>#N/A</v>
      </c>
      <c r="AC28" s="563" t="e">
        <f t="shared" si="19"/>
        <v>#N/A</v>
      </c>
      <c r="AD28" s="564" t="e">
        <f t="shared" si="20"/>
        <v>#VALUE!</v>
      </c>
      <c r="AE28" s="564">
        <f t="shared" si="21"/>
        <v>0</v>
      </c>
      <c r="AF28" s="527">
        <f>IF(H28&gt;8,tab!$D$7,tab!$D$9)</f>
        <v>0.4</v>
      </c>
      <c r="AG28" s="542">
        <f t="shared" si="9"/>
        <v>0</v>
      </c>
      <c r="AH28" s="541">
        <f t="shared" si="10"/>
        <v>0</v>
      </c>
    </row>
    <row r="29" spans="2:34" ht="12.75" customHeight="1" x14ac:dyDescent="0.2">
      <c r="B29" s="45"/>
      <c r="C29" s="74"/>
      <c r="D29" s="211"/>
      <c r="E29" s="211"/>
      <c r="F29" s="264"/>
      <c r="G29" s="420"/>
      <c r="H29" s="264"/>
      <c r="I29" s="265"/>
      <c r="J29" s="266"/>
      <c r="K29" s="187"/>
      <c r="L29" s="524"/>
      <c r="M29" s="524"/>
      <c r="N29" s="559" t="str">
        <f t="shared" si="11"/>
        <v/>
      </c>
      <c r="O29" s="638" t="str">
        <f t="shared" si="12"/>
        <v/>
      </c>
      <c r="P29" s="560" t="str">
        <f t="shared" si="13"/>
        <v/>
      </c>
      <c r="Q29" s="75"/>
      <c r="R29" s="464" t="str">
        <f t="shared" si="14"/>
        <v/>
      </c>
      <c r="S29" s="464" t="str">
        <f t="shared" si="15"/>
        <v/>
      </c>
      <c r="T29" s="490" t="str">
        <f t="shared" si="16"/>
        <v/>
      </c>
      <c r="U29" s="561"/>
      <c r="V29" s="562"/>
      <c r="W29" s="128"/>
      <c r="X29" s="558"/>
      <c r="Y29" s="555" t="e">
        <f>VLOOKUP(H29,tab!$A$15:$V$56,I29+2)</f>
        <v>#N/A</v>
      </c>
      <c r="Z29" s="582">
        <f>tab!$D$6</f>
        <v>0.62</v>
      </c>
      <c r="AA29" s="563" t="e">
        <f t="shared" si="17"/>
        <v>#N/A</v>
      </c>
      <c r="AB29" s="563" t="e">
        <f t="shared" si="18"/>
        <v>#N/A</v>
      </c>
      <c r="AC29" s="563" t="e">
        <f t="shared" si="19"/>
        <v>#N/A</v>
      </c>
      <c r="AD29" s="564" t="e">
        <f t="shared" si="20"/>
        <v>#VALUE!</v>
      </c>
      <c r="AE29" s="564">
        <f t="shared" si="21"/>
        <v>0</v>
      </c>
      <c r="AF29" s="527">
        <f>IF(H29&gt;8,tab!$D$7,tab!$D$9)</f>
        <v>0.4</v>
      </c>
      <c r="AG29" s="542">
        <f t="shared" si="9"/>
        <v>0</v>
      </c>
      <c r="AH29" s="541">
        <f t="shared" si="10"/>
        <v>0</v>
      </c>
    </row>
    <row r="30" spans="2:34" ht="12.75" customHeight="1" x14ac:dyDescent="0.2">
      <c r="B30" s="45"/>
      <c r="C30" s="74"/>
      <c r="D30" s="211"/>
      <c r="E30" s="211"/>
      <c r="F30" s="264"/>
      <c r="G30" s="420"/>
      <c r="H30" s="264"/>
      <c r="I30" s="265"/>
      <c r="J30" s="266"/>
      <c r="K30" s="187"/>
      <c r="L30" s="524"/>
      <c r="M30" s="524"/>
      <c r="N30" s="559" t="str">
        <f t="shared" si="11"/>
        <v/>
      </c>
      <c r="O30" s="638" t="str">
        <f t="shared" si="12"/>
        <v/>
      </c>
      <c r="P30" s="560" t="str">
        <f t="shared" si="13"/>
        <v/>
      </c>
      <c r="Q30" s="75"/>
      <c r="R30" s="464" t="str">
        <f t="shared" si="14"/>
        <v/>
      </c>
      <c r="S30" s="464" t="str">
        <f t="shared" si="15"/>
        <v/>
      </c>
      <c r="T30" s="490" t="str">
        <f t="shared" si="16"/>
        <v/>
      </c>
      <c r="U30" s="561"/>
      <c r="V30" s="562"/>
      <c r="W30" s="128"/>
      <c r="X30" s="558"/>
      <c r="Y30" s="555" t="e">
        <f>VLOOKUP(H30,tab!$A$15:$V$56,I30+2)</f>
        <v>#N/A</v>
      </c>
      <c r="Z30" s="582">
        <f>tab!$D$6</f>
        <v>0.62</v>
      </c>
      <c r="AA30" s="563" t="e">
        <f t="shared" si="17"/>
        <v>#N/A</v>
      </c>
      <c r="AB30" s="563" t="e">
        <f t="shared" si="18"/>
        <v>#N/A</v>
      </c>
      <c r="AC30" s="563" t="e">
        <f t="shared" si="19"/>
        <v>#N/A</v>
      </c>
      <c r="AD30" s="564" t="e">
        <f t="shared" si="20"/>
        <v>#VALUE!</v>
      </c>
      <c r="AE30" s="564">
        <f t="shared" si="21"/>
        <v>0</v>
      </c>
      <c r="AF30" s="527">
        <f>IF(H30&gt;8,tab!$D$7,tab!$D$9)</f>
        <v>0.4</v>
      </c>
      <c r="AG30" s="542">
        <f t="shared" si="9"/>
        <v>0</v>
      </c>
      <c r="AH30" s="541">
        <f t="shared" si="10"/>
        <v>0</v>
      </c>
    </row>
    <row r="31" spans="2:34" ht="12.75" customHeight="1" x14ac:dyDescent="0.2">
      <c r="B31" s="45"/>
      <c r="C31" s="74"/>
      <c r="D31" s="211"/>
      <c r="E31" s="211"/>
      <c r="F31" s="264"/>
      <c r="G31" s="420"/>
      <c r="H31" s="264"/>
      <c r="I31" s="265"/>
      <c r="J31" s="266"/>
      <c r="K31" s="187"/>
      <c r="L31" s="524"/>
      <c r="M31" s="524"/>
      <c r="N31" s="559" t="str">
        <f t="shared" si="11"/>
        <v/>
      </c>
      <c r="O31" s="638" t="str">
        <f t="shared" si="12"/>
        <v/>
      </c>
      <c r="P31" s="560" t="str">
        <f t="shared" si="13"/>
        <v/>
      </c>
      <c r="Q31" s="75"/>
      <c r="R31" s="464" t="str">
        <f t="shared" si="14"/>
        <v/>
      </c>
      <c r="S31" s="464" t="str">
        <f t="shared" si="15"/>
        <v/>
      </c>
      <c r="T31" s="490" t="str">
        <f t="shared" si="16"/>
        <v/>
      </c>
      <c r="U31" s="561"/>
      <c r="V31" s="562"/>
      <c r="W31" s="128"/>
      <c r="X31" s="558"/>
      <c r="Y31" s="555" t="e">
        <f>VLOOKUP(H31,tab!$A$15:$V$56,I31+2)</f>
        <v>#N/A</v>
      </c>
      <c r="Z31" s="582">
        <f>tab!$D$6</f>
        <v>0.62</v>
      </c>
      <c r="AA31" s="563" t="e">
        <f t="shared" si="17"/>
        <v>#N/A</v>
      </c>
      <c r="AB31" s="563" t="e">
        <f t="shared" si="18"/>
        <v>#N/A</v>
      </c>
      <c r="AC31" s="563" t="e">
        <f t="shared" si="19"/>
        <v>#N/A</v>
      </c>
      <c r="AD31" s="564" t="e">
        <f t="shared" si="20"/>
        <v>#VALUE!</v>
      </c>
      <c r="AE31" s="564">
        <f t="shared" si="21"/>
        <v>0</v>
      </c>
      <c r="AF31" s="527">
        <f>IF(H31&gt;8,tab!$D$7,tab!$D$9)</f>
        <v>0.4</v>
      </c>
      <c r="AG31" s="542">
        <f t="shared" si="9"/>
        <v>0</v>
      </c>
      <c r="AH31" s="541">
        <f t="shared" si="10"/>
        <v>0</v>
      </c>
    </row>
    <row r="32" spans="2:34" ht="12.75" customHeight="1" x14ac:dyDescent="0.2">
      <c r="B32" s="45"/>
      <c r="C32" s="74"/>
      <c r="D32" s="211"/>
      <c r="E32" s="211"/>
      <c r="F32" s="264"/>
      <c r="G32" s="420"/>
      <c r="H32" s="264"/>
      <c r="I32" s="265"/>
      <c r="J32" s="266"/>
      <c r="K32" s="187"/>
      <c r="L32" s="524"/>
      <c r="M32" s="524"/>
      <c r="N32" s="559" t="str">
        <f t="shared" si="11"/>
        <v/>
      </c>
      <c r="O32" s="638" t="str">
        <f t="shared" si="12"/>
        <v/>
      </c>
      <c r="P32" s="560" t="str">
        <f t="shared" si="13"/>
        <v/>
      </c>
      <c r="Q32" s="75"/>
      <c r="R32" s="464" t="str">
        <f t="shared" si="14"/>
        <v/>
      </c>
      <c r="S32" s="464" t="str">
        <f t="shared" si="15"/>
        <v/>
      </c>
      <c r="T32" s="490" t="str">
        <f t="shared" si="16"/>
        <v/>
      </c>
      <c r="U32" s="561"/>
      <c r="V32" s="562"/>
      <c r="W32" s="128"/>
      <c r="X32" s="558"/>
      <c r="Y32" s="555" t="e">
        <f>VLOOKUP(H32,tab!$A$15:$V$56,I32+2)</f>
        <v>#N/A</v>
      </c>
      <c r="Z32" s="582">
        <f>tab!$D$6</f>
        <v>0.62</v>
      </c>
      <c r="AA32" s="563" t="e">
        <f t="shared" si="17"/>
        <v>#N/A</v>
      </c>
      <c r="AB32" s="563" t="e">
        <f t="shared" si="18"/>
        <v>#N/A</v>
      </c>
      <c r="AC32" s="563" t="e">
        <f t="shared" si="19"/>
        <v>#N/A</v>
      </c>
      <c r="AD32" s="564" t="e">
        <f t="shared" si="20"/>
        <v>#VALUE!</v>
      </c>
      <c r="AE32" s="564">
        <f t="shared" si="21"/>
        <v>0</v>
      </c>
      <c r="AF32" s="527">
        <f>IF(H32&gt;8,tab!$D$7,tab!$D$9)</f>
        <v>0.4</v>
      </c>
      <c r="AG32" s="542">
        <f t="shared" si="9"/>
        <v>0</v>
      </c>
      <c r="AH32" s="541">
        <f t="shared" si="10"/>
        <v>0</v>
      </c>
    </row>
    <row r="33" spans="2:43" ht="12.75" customHeight="1" x14ac:dyDescent="0.2">
      <c r="B33" s="45"/>
      <c r="C33" s="74"/>
      <c r="D33" s="211"/>
      <c r="E33" s="211"/>
      <c r="F33" s="264"/>
      <c r="G33" s="420"/>
      <c r="H33" s="264"/>
      <c r="I33" s="265"/>
      <c r="J33" s="266"/>
      <c r="K33" s="187"/>
      <c r="L33" s="524"/>
      <c r="M33" s="524"/>
      <c r="N33" s="559" t="str">
        <f t="shared" si="11"/>
        <v/>
      </c>
      <c r="O33" s="638" t="str">
        <f t="shared" si="12"/>
        <v/>
      </c>
      <c r="P33" s="560" t="str">
        <f t="shared" si="13"/>
        <v/>
      </c>
      <c r="Q33" s="75"/>
      <c r="R33" s="464" t="str">
        <f t="shared" si="14"/>
        <v/>
      </c>
      <c r="S33" s="464" t="str">
        <f t="shared" si="15"/>
        <v/>
      </c>
      <c r="T33" s="490" t="str">
        <f t="shared" si="16"/>
        <v/>
      </c>
      <c r="U33" s="561"/>
      <c r="V33" s="562"/>
      <c r="W33" s="128"/>
      <c r="X33" s="558"/>
      <c r="Y33" s="555" t="e">
        <f>VLOOKUP(H33,tab!$A$15:$V$56,I33+2)</f>
        <v>#N/A</v>
      </c>
      <c r="Z33" s="582">
        <f>tab!$D$6</f>
        <v>0.62</v>
      </c>
      <c r="AA33" s="563" t="e">
        <f t="shared" si="17"/>
        <v>#N/A</v>
      </c>
      <c r="AB33" s="563" t="e">
        <f t="shared" si="18"/>
        <v>#N/A</v>
      </c>
      <c r="AC33" s="563" t="e">
        <f t="shared" si="19"/>
        <v>#N/A</v>
      </c>
      <c r="AD33" s="564" t="e">
        <f t="shared" si="20"/>
        <v>#VALUE!</v>
      </c>
      <c r="AE33" s="564">
        <f t="shared" si="21"/>
        <v>0</v>
      </c>
      <c r="AF33" s="527">
        <f>IF(H33&gt;8,tab!$D$7,tab!$D$9)</f>
        <v>0.4</v>
      </c>
      <c r="AG33" s="542">
        <f t="shared" si="9"/>
        <v>0</v>
      </c>
      <c r="AH33" s="541">
        <f t="shared" si="10"/>
        <v>0</v>
      </c>
    </row>
    <row r="34" spans="2:43" ht="12.75" customHeight="1" x14ac:dyDescent="0.2">
      <c r="B34" s="45"/>
      <c r="C34" s="74"/>
      <c r="D34" s="211"/>
      <c r="E34" s="211"/>
      <c r="F34" s="264"/>
      <c r="G34" s="420"/>
      <c r="H34" s="264"/>
      <c r="I34" s="265"/>
      <c r="J34" s="266"/>
      <c r="K34" s="187"/>
      <c r="L34" s="524"/>
      <c r="M34" s="524"/>
      <c r="N34" s="559" t="str">
        <f t="shared" si="11"/>
        <v/>
      </c>
      <c r="O34" s="638" t="str">
        <f t="shared" si="12"/>
        <v/>
      </c>
      <c r="P34" s="560" t="str">
        <f t="shared" si="13"/>
        <v/>
      </c>
      <c r="Q34" s="75"/>
      <c r="R34" s="464" t="str">
        <f t="shared" si="14"/>
        <v/>
      </c>
      <c r="S34" s="464" t="str">
        <f t="shared" si="15"/>
        <v/>
      </c>
      <c r="T34" s="490" t="str">
        <f t="shared" si="16"/>
        <v/>
      </c>
      <c r="U34" s="561"/>
      <c r="V34" s="562"/>
      <c r="W34" s="128"/>
      <c r="X34" s="558"/>
      <c r="Y34" s="555" t="e">
        <f>VLOOKUP(H34,tab!$A$15:$V$56,I34+2)</f>
        <v>#N/A</v>
      </c>
      <c r="Z34" s="582">
        <f>tab!$D$6</f>
        <v>0.62</v>
      </c>
      <c r="AA34" s="563" t="e">
        <f t="shared" si="17"/>
        <v>#N/A</v>
      </c>
      <c r="AB34" s="563" t="e">
        <f t="shared" si="18"/>
        <v>#N/A</v>
      </c>
      <c r="AC34" s="563" t="e">
        <f t="shared" si="19"/>
        <v>#N/A</v>
      </c>
      <c r="AD34" s="564" t="e">
        <f t="shared" si="20"/>
        <v>#VALUE!</v>
      </c>
      <c r="AE34" s="564">
        <f t="shared" si="21"/>
        <v>0</v>
      </c>
      <c r="AF34" s="527">
        <f>IF(H34&gt;8,tab!$D$7,tab!$D$9)</f>
        <v>0.4</v>
      </c>
      <c r="AG34" s="542">
        <f t="shared" si="9"/>
        <v>0</v>
      </c>
      <c r="AH34" s="541">
        <f t="shared" si="10"/>
        <v>0</v>
      </c>
    </row>
    <row r="35" spans="2:43" ht="12.75" customHeight="1" x14ac:dyDescent="0.2">
      <c r="B35" s="45"/>
      <c r="C35" s="74"/>
      <c r="D35" s="211"/>
      <c r="E35" s="211"/>
      <c r="F35" s="264"/>
      <c r="G35" s="420"/>
      <c r="H35" s="264"/>
      <c r="I35" s="265"/>
      <c r="J35" s="266"/>
      <c r="K35" s="187"/>
      <c r="L35" s="524"/>
      <c r="M35" s="524"/>
      <c r="N35" s="559" t="str">
        <f t="shared" si="11"/>
        <v/>
      </c>
      <c r="O35" s="638" t="str">
        <f t="shared" si="12"/>
        <v/>
      </c>
      <c r="P35" s="560" t="str">
        <f t="shared" si="13"/>
        <v/>
      </c>
      <c r="Q35" s="75"/>
      <c r="R35" s="464" t="str">
        <f t="shared" si="14"/>
        <v/>
      </c>
      <c r="S35" s="464" t="str">
        <f t="shared" si="15"/>
        <v/>
      </c>
      <c r="T35" s="490" t="str">
        <f t="shared" si="16"/>
        <v/>
      </c>
      <c r="U35" s="561"/>
      <c r="V35" s="562"/>
      <c r="W35" s="128"/>
      <c r="X35" s="558"/>
      <c r="Y35" s="555" t="e">
        <f>VLOOKUP(H35,tab!$A$15:$V$56,I35+2)</f>
        <v>#N/A</v>
      </c>
      <c r="Z35" s="582">
        <f>tab!$D$6</f>
        <v>0.62</v>
      </c>
      <c r="AA35" s="563" t="e">
        <f t="shared" si="17"/>
        <v>#N/A</v>
      </c>
      <c r="AB35" s="563" t="e">
        <f t="shared" si="18"/>
        <v>#N/A</v>
      </c>
      <c r="AC35" s="563" t="e">
        <f t="shared" si="19"/>
        <v>#N/A</v>
      </c>
      <c r="AD35" s="564" t="e">
        <f t="shared" si="20"/>
        <v>#VALUE!</v>
      </c>
      <c r="AE35" s="564">
        <f t="shared" si="21"/>
        <v>0</v>
      </c>
      <c r="AF35" s="527">
        <f>IF(H35&gt;8,tab!$D$7,tab!$D$9)</f>
        <v>0.4</v>
      </c>
      <c r="AG35" s="542">
        <f t="shared" si="9"/>
        <v>0</v>
      </c>
      <c r="AH35" s="541">
        <f t="shared" si="10"/>
        <v>0</v>
      </c>
    </row>
    <row r="36" spans="2:43" ht="12.75" customHeight="1" x14ac:dyDescent="0.2">
      <c r="B36" s="45"/>
      <c r="C36" s="74"/>
      <c r="D36" s="168"/>
      <c r="E36" s="168"/>
      <c r="F36" s="173"/>
      <c r="G36" s="173"/>
      <c r="H36" s="173"/>
      <c r="I36" s="256"/>
      <c r="J36" s="486">
        <f>SUM(J16:J35)</f>
        <v>2</v>
      </c>
      <c r="K36" s="187"/>
      <c r="L36" s="548">
        <f t="shared" ref="L36:P36" si="22">SUM(L16:L35)</f>
        <v>0</v>
      </c>
      <c r="M36" s="548">
        <f t="shared" si="22"/>
        <v>0</v>
      </c>
      <c r="N36" s="548">
        <f>SUM(N16:N35)</f>
        <v>80</v>
      </c>
      <c r="O36" s="548">
        <f t="shared" si="22"/>
        <v>0</v>
      </c>
      <c r="P36" s="548">
        <f t="shared" si="22"/>
        <v>80</v>
      </c>
      <c r="Q36" s="187"/>
      <c r="R36" s="487">
        <f>SUM(R16:R35)</f>
        <v>129668.72549728752</v>
      </c>
      <c r="S36" s="487">
        <f t="shared" ref="S36:T36" si="23">SUM(S16:S35)</f>
        <v>3203.6745027124775</v>
      </c>
      <c r="T36" s="487">
        <f t="shared" si="23"/>
        <v>132872.4</v>
      </c>
      <c r="U36" s="257"/>
      <c r="V36" s="47"/>
      <c r="Y36" s="556" t="e">
        <f>SUM(Y16:Y35)</f>
        <v>#N/A</v>
      </c>
      <c r="Z36" s="556"/>
      <c r="AA36" s="556"/>
      <c r="AB36" s="556"/>
      <c r="AC36" s="556"/>
      <c r="AG36" s="538">
        <f>SUM(AG16:AG35)</f>
        <v>0</v>
      </c>
      <c r="AH36" s="543">
        <f>SUM(AH16:AH35)</f>
        <v>0</v>
      </c>
    </row>
    <row r="37" spans="2:43" ht="12.75" customHeight="1" x14ac:dyDescent="0.2">
      <c r="B37" s="45"/>
      <c r="C37" s="85"/>
      <c r="D37" s="259"/>
      <c r="E37" s="259"/>
      <c r="F37" s="207"/>
      <c r="G37" s="207"/>
      <c r="H37" s="207"/>
      <c r="I37" s="260"/>
      <c r="J37" s="262"/>
      <c r="K37" s="260"/>
      <c r="L37" s="260"/>
      <c r="M37" s="260"/>
      <c r="N37" s="260"/>
      <c r="O37" s="260"/>
      <c r="P37" s="260"/>
      <c r="Q37" s="260"/>
      <c r="R37" s="267"/>
      <c r="S37" s="267"/>
      <c r="T37" s="267"/>
      <c r="U37" s="268"/>
      <c r="V37" s="47"/>
      <c r="Y37" s="557"/>
      <c r="Z37" s="556"/>
      <c r="AA37" s="557"/>
      <c r="AB37" s="557"/>
      <c r="AC37" s="557"/>
      <c r="AG37" s="544"/>
      <c r="AH37" s="545"/>
    </row>
    <row r="38" spans="2:43" ht="12.75" customHeight="1" x14ac:dyDescent="0.2">
      <c r="B38" s="45"/>
      <c r="C38" s="46"/>
      <c r="D38" s="58"/>
      <c r="E38" s="58"/>
      <c r="F38" s="141"/>
      <c r="G38" s="141"/>
      <c r="H38" s="141"/>
      <c r="I38" s="225"/>
      <c r="J38" s="239"/>
      <c r="K38" s="46"/>
      <c r="L38" s="226"/>
      <c r="M38" s="226"/>
      <c r="N38" s="226"/>
      <c r="O38" s="226"/>
      <c r="P38" s="226"/>
      <c r="Q38" s="46"/>
      <c r="R38" s="240"/>
      <c r="S38" s="240"/>
      <c r="T38" s="149"/>
      <c r="U38" s="46"/>
      <c r="V38" s="47"/>
      <c r="Y38" s="555"/>
      <c r="Z38" s="558"/>
      <c r="AA38" s="555"/>
      <c r="AB38" s="555"/>
      <c r="AC38" s="555"/>
      <c r="AG38" s="542"/>
      <c r="AH38" s="546"/>
    </row>
    <row r="39" spans="2:43" ht="12.75" customHeight="1" x14ac:dyDescent="0.2">
      <c r="B39" s="45"/>
      <c r="C39" s="46"/>
      <c r="D39" s="58"/>
      <c r="E39" s="58"/>
      <c r="F39" s="141"/>
      <c r="G39" s="141"/>
      <c r="H39" s="141"/>
      <c r="I39" s="225"/>
      <c r="J39" s="239"/>
      <c r="K39" s="46"/>
      <c r="L39" s="226"/>
      <c r="M39" s="226"/>
      <c r="N39" s="226"/>
      <c r="O39" s="226"/>
      <c r="P39" s="226"/>
      <c r="Q39" s="46"/>
      <c r="R39" s="240"/>
      <c r="S39" s="240"/>
      <c r="T39" s="149"/>
      <c r="U39" s="46"/>
      <c r="V39" s="47"/>
      <c r="Y39" s="555"/>
      <c r="Z39" s="558"/>
      <c r="AA39" s="555"/>
      <c r="AB39" s="555"/>
      <c r="AC39" s="555"/>
      <c r="AG39" s="542"/>
      <c r="AH39" s="546"/>
    </row>
    <row r="40" spans="2:43" ht="12.75" customHeight="1" x14ac:dyDescent="0.2">
      <c r="B40" s="45"/>
      <c r="C40" s="46" t="s">
        <v>29</v>
      </c>
      <c r="D40" s="58"/>
      <c r="E40" s="236" t="str">
        <f>tab!E3</f>
        <v>2018/19</v>
      </c>
      <c r="F40" s="141"/>
      <c r="G40" s="141"/>
      <c r="H40" s="141"/>
      <c r="I40" s="225"/>
      <c r="J40" s="239"/>
      <c r="K40" s="46"/>
      <c r="L40" s="226"/>
      <c r="M40" s="226"/>
      <c r="N40" s="226"/>
      <c r="O40" s="226"/>
      <c r="P40" s="226"/>
      <c r="Q40" s="46"/>
      <c r="R40" s="240"/>
      <c r="S40" s="240"/>
      <c r="T40" s="149"/>
      <c r="U40" s="46"/>
      <c r="V40" s="47"/>
      <c r="Y40" s="555"/>
      <c r="Z40" s="558"/>
      <c r="AA40" s="555"/>
      <c r="AB40" s="555"/>
      <c r="AC40" s="555"/>
      <c r="AG40" s="542"/>
      <c r="AH40" s="546"/>
    </row>
    <row r="41" spans="2:43" ht="12.75" customHeight="1" x14ac:dyDescent="0.2">
      <c r="B41" s="45"/>
      <c r="C41" s="46" t="s">
        <v>35</v>
      </c>
      <c r="D41" s="58"/>
      <c r="E41" s="236">
        <f>tab!F4</f>
        <v>43374</v>
      </c>
      <c r="F41" s="141"/>
      <c r="G41" s="141"/>
      <c r="H41" s="141"/>
      <c r="I41" s="225"/>
      <c r="J41" s="239"/>
      <c r="K41" s="46"/>
      <c r="L41" s="226"/>
      <c r="M41" s="226"/>
      <c r="N41" s="226"/>
      <c r="O41" s="226"/>
      <c r="P41" s="226"/>
      <c r="Q41" s="46"/>
      <c r="R41" s="240"/>
      <c r="S41" s="240"/>
      <c r="T41" s="149"/>
      <c r="U41" s="46"/>
      <c r="V41" s="47"/>
      <c r="Y41" s="555"/>
      <c r="Z41" s="558"/>
      <c r="AA41" s="555"/>
      <c r="AB41" s="555"/>
      <c r="AC41" s="555"/>
      <c r="AG41" s="542"/>
      <c r="AH41" s="546"/>
    </row>
    <row r="42" spans="2:43" ht="12.75" customHeight="1" x14ac:dyDescent="0.2">
      <c r="B42" s="45"/>
      <c r="C42" s="46"/>
      <c r="D42" s="58"/>
      <c r="E42" s="58"/>
      <c r="F42" s="141"/>
      <c r="G42" s="141"/>
      <c r="H42" s="141"/>
      <c r="I42" s="225"/>
      <c r="J42" s="239"/>
      <c r="K42" s="46"/>
      <c r="L42" s="226"/>
      <c r="M42" s="226"/>
      <c r="N42" s="226"/>
      <c r="O42" s="226"/>
      <c r="P42" s="226"/>
      <c r="Q42" s="46"/>
      <c r="R42" s="240"/>
      <c r="S42" s="240"/>
      <c r="T42" s="149"/>
      <c r="U42" s="46"/>
      <c r="V42" s="47"/>
      <c r="Y42" s="555"/>
      <c r="Z42" s="558"/>
      <c r="AA42" s="555"/>
      <c r="AB42" s="555"/>
      <c r="AC42" s="555"/>
      <c r="AG42" s="542"/>
      <c r="AH42" s="546"/>
    </row>
    <row r="43" spans="2:43" ht="12.75" customHeight="1" x14ac:dyDescent="0.2">
      <c r="B43" s="45"/>
      <c r="C43" s="466"/>
      <c r="D43" s="467"/>
      <c r="E43" s="468"/>
      <c r="F43" s="469"/>
      <c r="G43" s="470"/>
      <c r="H43" s="471"/>
      <c r="I43" s="471"/>
      <c r="J43" s="472"/>
      <c r="K43" s="451"/>
      <c r="L43" s="471"/>
      <c r="M43" s="471"/>
      <c r="N43" s="471"/>
      <c r="O43" s="471"/>
      <c r="P43" s="471"/>
      <c r="Q43" s="451"/>
      <c r="R43" s="451"/>
      <c r="S43" s="451"/>
      <c r="T43" s="473"/>
      <c r="U43" s="165"/>
      <c r="V43" s="47"/>
      <c r="AE43" s="537"/>
      <c r="AF43" s="533"/>
      <c r="AI43" s="120"/>
      <c r="AJ43" s="38"/>
      <c r="AK43" s="121"/>
      <c r="AL43" s="122"/>
      <c r="AM43" s="123"/>
      <c r="AN43" s="124"/>
      <c r="AO43" s="121"/>
    </row>
    <row r="44" spans="2:43" ht="12.75" customHeight="1" x14ac:dyDescent="0.2">
      <c r="B44" s="45"/>
      <c r="C44" s="474"/>
      <c r="D44" s="521" t="s">
        <v>214</v>
      </c>
      <c r="E44" s="523"/>
      <c r="F44" s="523"/>
      <c r="G44" s="523"/>
      <c r="H44" s="522"/>
      <c r="I44" s="522"/>
      <c r="J44" s="522"/>
      <c r="K44" s="522"/>
      <c r="L44" s="521" t="s">
        <v>295</v>
      </c>
      <c r="M44" s="525"/>
      <c r="N44" s="521"/>
      <c r="O44" s="521"/>
      <c r="P44" s="565"/>
      <c r="Q44" s="475"/>
      <c r="R44" s="521" t="s">
        <v>293</v>
      </c>
      <c r="S44" s="522"/>
      <c r="T44" s="566"/>
      <c r="U44" s="567"/>
      <c r="V44" s="568"/>
      <c r="W44" s="569"/>
      <c r="X44" s="584"/>
      <c r="Y44" s="550"/>
      <c r="Z44" s="570"/>
      <c r="AA44" s="550"/>
      <c r="AB44" s="550"/>
      <c r="AC44" s="550"/>
      <c r="AD44" s="571"/>
      <c r="AE44" s="571"/>
      <c r="AF44" s="529"/>
      <c r="AG44" s="538"/>
      <c r="AH44" s="539"/>
      <c r="AN44" s="30"/>
      <c r="AO44" s="30"/>
      <c r="AP44" s="131"/>
      <c r="AQ44" s="131"/>
    </row>
    <row r="45" spans="2:43" ht="12.75" customHeight="1" x14ac:dyDescent="0.2">
      <c r="B45" s="45"/>
      <c r="C45" s="474"/>
      <c r="D45" s="476" t="s">
        <v>292</v>
      </c>
      <c r="E45" s="477" t="s">
        <v>30</v>
      </c>
      <c r="F45" s="478" t="s">
        <v>1</v>
      </c>
      <c r="G45" s="479" t="s">
        <v>215</v>
      </c>
      <c r="H45" s="478" t="s">
        <v>40</v>
      </c>
      <c r="I45" s="478" t="s">
        <v>44</v>
      </c>
      <c r="J45" s="480" t="s">
        <v>216</v>
      </c>
      <c r="K45" s="449"/>
      <c r="L45" s="481" t="s">
        <v>283</v>
      </c>
      <c r="M45" s="481" t="s">
        <v>284</v>
      </c>
      <c r="N45" s="481" t="s">
        <v>282</v>
      </c>
      <c r="O45" s="481" t="s">
        <v>283</v>
      </c>
      <c r="P45" s="572" t="s">
        <v>296</v>
      </c>
      <c r="Q45" s="449"/>
      <c r="R45" s="526" t="s">
        <v>34</v>
      </c>
      <c r="S45" s="484" t="s">
        <v>297</v>
      </c>
      <c r="T45" s="573" t="s">
        <v>34</v>
      </c>
      <c r="U45" s="574"/>
      <c r="V45" s="575"/>
      <c r="W45" s="576"/>
      <c r="X45" s="553"/>
      <c r="Y45" s="554" t="s">
        <v>74</v>
      </c>
      <c r="Z45" s="577" t="s">
        <v>298</v>
      </c>
      <c r="AA45" s="553" t="s">
        <v>299</v>
      </c>
      <c r="AB45" s="553" t="s">
        <v>299</v>
      </c>
      <c r="AC45" s="553" t="s">
        <v>300</v>
      </c>
      <c r="AD45" s="578" t="s">
        <v>301</v>
      </c>
      <c r="AE45" s="578" t="s">
        <v>302</v>
      </c>
      <c r="AF45" s="529"/>
      <c r="AG45" s="540" t="s">
        <v>73</v>
      </c>
      <c r="AH45" s="539" t="s">
        <v>241</v>
      </c>
      <c r="AN45" s="30"/>
      <c r="AO45" s="30"/>
      <c r="AP45" s="131"/>
      <c r="AQ45" s="132"/>
    </row>
    <row r="46" spans="2:43" s="31" customFormat="1" ht="12.75" customHeight="1" x14ac:dyDescent="0.2">
      <c r="B46" s="48"/>
      <c r="C46" s="485"/>
      <c r="D46" s="523"/>
      <c r="E46" s="477"/>
      <c r="F46" s="478" t="s">
        <v>2</v>
      </c>
      <c r="G46" s="478" t="s">
        <v>236</v>
      </c>
      <c r="H46" s="478"/>
      <c r="I46" s="478"/>
      <c r="J46" s="480"/>
      <c r="K46" s="449"/>
      <c r="L46" s="481" t="s">
        <v>285</v>
      </c>
      <c r="M46" s="481" t="s">
        <v>286</v>
      </c>
      <c r="N46" s="481" t="s">
        <v>303</v>
      </c>
      <c r="O46" s="481" t="s">
        <v>287</v>
      </c>
      <c r="P46" s="572" t="s">
        <v>69</v>
      </c>
      <c r="Q46" s="449"/>
      <c r="R46" s="483" t="s">
        <v>304</v>
      </c>
      <c r="S46" s="484" t="s">
        <v>288</v>
      </c>
      <c r="T46" s="573" t="s">
        <v>69</v>
      </c>
      <c r="U46" s="579"/>
      <c r="V46" s="580"/>
      <c r="W46" s="581"/>
      <c r="X46" s="550"/>
      <c r="Y46" s="554" t="s">
        <v>37</v>
      </c>
      <c r="Z46" s="583">
        <f>tab!$E$6</f>
        <v>0.62</v>
      </c>
      <c r="AA46" s="553" t="s">
        <v>305</v>
      </c>
      <c r="AB46" s="553" t="s">
        <v>306</v>
      </c>
      <c r="AC46" s="553" t="s">
        <v>307</v>
      </c>
      <c r="AD46" s="578" t="s">
        <v>308</v>
      </c>
      <c r="AE46" s="578" t="s">
        <v>308</v>
      </c>
      <c r="AF46" s="529"/>
      <c r="AG46" s="540"/>
      <c r="AH46" s="541" t="s">
        <v>43</v>
      </c>
      <c r="AQ46" s="127"/>
    </row>
    <row r="47" spans="2:43" ht="12.75" customHeight="1" x14ac:dyDescent="0.2">
      <c r="B47" s="45"/>
      <c r="C47" s="74"/>
      <c r="D47" s="75"/>
      <c r="E47" s="75"/>
      <c r="F47" s="166"/>
      <c r="G47" s="166"/>
      <c r="H47" s="250"/>
      <c r="I47" s="250"/>
      <c r="J47" s="251"/>
      <c r="K47" s="253"/>
      <c r="L47" s="481"/>
      <c r="M47" s="481"/>
      <c r="N47" s="481"/>
      <c r="O47" s="481"/>
      <c r="P47" s="481"/>
      <c r="Q47" s="449"/>
      <c r="R47" s="483"/>
      <c r="S47" s="484"/>
      <c r="T47" s="482"/>
      <c r="U47" s="255"/>
      <c r="V47" s="47"/>
      <c r="Y47" s="554"/>
      <c r="Z47" s="584"/>
      <c r="AA47" s="554"/>
      <c r="AB47" s="554"/>
      <c r="AC47" s="554"/>
      <c r="AE47" s="529"/>
      <c r="AF47" s="529"/>
      <c r="AG47" s="540"/>
      <c r="AH47" s="541"/>
      <c r="AN47" s="30"/>
      <c r="AO47" s="30"/>
      <c r="AQ47" s="128"/>
    </row>
    <row r="48" spans="2:43" x14ac:dyDescent="0.2">
      <c r="B48" s="45"/>
      <c r="C48" s="74"/>
      <c r="D48" s="211" t="str">
        <f>IF(loon!D16="","",loon!D16)</f>
        <v/>
      </c>
      <c r="E48" s="211" t="str">
        <f>IF(loon!E16="","",loon!E16)</f>
        <v>nn</v>
      </c>
      <c r="F48" s="264">
        <f>IF(loon!F16="","",loon!F16+1)</f>
        <v>23</v>
      </c>
      <c r="G48" s="420">
        <f>IF(loon!G16="","",loon!G16)</f>
        <v>27395</v>
      </c>
      <c r="H48" s="265" t="str">
        <f>IF(loon!H16=0,"",loon!H16)</f>
        <v>LB</v>
      </c>
      <c r="I48" s="265">
        <f>IF(J48="","",(IF(loon!I16+1&gt;LOOKUP(H48,schaal,regels),loon!I16,loon!I16+1)))</f>
        <v>10</v>
      </c>
      <c r="J48" s="266">
        <f>IF(loon!J16="","",loon!J16)</f>
        <v>1</v>
      </c>
      <c r="K48" s="187"/>
      <c r="L48" s="524">
        <f>IF(loon!L16="",0,loon!L16)</f>
        <v>0</v>
      </c>
      <c r="M48" s="524">
        <f>IF(loon!M16="",0,loon!M16)</f>
        <v>0</v>
      </c>
      <c r="N48" s="559">
        <f t="shared" ref="N48:N67" si="24">IF(J48="","",IF((J48*40)&gt;40,40,((J48*40))))</f>
        <v>40</v>
      </c>
      <c r="O48" s="638">
        <f>IF(J48="","",IF(I48&lt;4,(40*J48),0))</f>
        <v>0</v>
      </c>
      <c r="P48" s="560">
        <f t="shared" ref="P48:P67" si="25">IF(J48="","",(SUM(L48:O48)))</f>
        <v>40</v>
      </c>
      <c r="Q48" s="75"/>
      <c r="R48" s="464">
        <f>IF(J48="","",(((1659*J48)-P48)*AB48))</f>
        <v>61580.787558770353</v>
      </c>
      <c r="S48" s="464">
        <f t="shared" ref="S48:S67" si="26">IF(J48="","",(P48*AC48)+(AA48*AD48)+((AE48*AA48*(1-AF48))))</f>
        <v>1521.4524412296566</v>
      </c>
      <c r="T48" s="490">
        <f t="shared" ref="T48:T67" si="27">IF(J48="","",(R48+S48))</f>
        <v>63102.240000000013</v>
      </c>
      <c r="U48" s="561"/>
      <c r="V48" s="562"/>
      <c r="W48" s="128"/>
      <c r="X48" s="558"/>
      <c r="Y48" s="555">
        <f>VLOOKUP(H48,tab!$A$15:$V$56,I48+2)</f>
        <v>3246</v>
      </c>
      <c r="Z48" s="582">
        <f>tab!$E$6</f>
        <v>0.62</v>
      </c>
      <c r="AA48" s="563">
        <f t="shared" ref="AA48:AA67" si="28">(Y48*12/1659)</f>
        <v>23.479204339963832</v>
      </c>
      <c r="AB48" s="563">
        <f t="shared" ref="AB48:AB67" si="29">(Y48*12*(1+Z48))/1659</f>
        <v>38.036311030741416</v>
      </c>
      <c r="AC48" s="563">
        <f t="shared" ref="AC48:AC67" si="30">AB48-AA48</f>
        <v>14.557106690777584</v>
      </c>
      <c r="AD48" s="564">
        <f t="shared" ref="AD48:AD67" si="31">(N48+O48)</f>
        <v>40</v>
      </c>
      <c r="AE48" s="564">
        <f t="shared" ref="AE48:AE67" si="32">(L48+M48)</f>
        <v>0</v>
      </c>
      <c r="AF48" s="527">
        <f>IF(H48&gt;8,tab!$D$7,tab!$D$9)</f>
        <v>0.5</v>
      </c>
      <c r="AG48" s="542">
        <f t="shared" ref="AG48:AG67" si="33">IF(F48&lt;25,0,IF(F48=25,25,IF(F48&lt;40,0,IF(F48=40,40,IF(F48&gt;=40,0)))))</f>
        <v>0</v>
      </c>
      <c r="AH48" s="541">
        <f t="shared" ref="AH48:AH67" si="34">IF(AG48=25,(Y48*1.08*(J48)/2),IF(AG48=40,(Y48*1.08*(J48)),IF(AG48=0,0)))</f>
        <v>0</v>
      </c>
      <c r="AL48" s="133"/>
    </row>
    <row r="49" spans="2:38" x14ac:dyDescent="0.2">
      <c r="B49" s="45"/>
      <c r="C49" s="74"/>
      <c r="D49" s="211" t="str">
        <f>IF(loon!D17="","",loon!D17)</f>
        <v/>
      </c>
      <c r="E49" s="211" t="str">
        <f>IF(loon!E17="","",loon!E17)</f>
        <v/>
      </c>
      <c r="F49" s="264" t="str">
        <f>IF(loon!F17="","",loon!F17+1)</f>
        <v/>
      </c>
      <c r="G49" s="420" t="str">
        <f>IF(loon!G17="","",loon!G17)</f>
        <v/>
      </c>
      <c r="H49" s="264" t="str">
        <f>IF(loon!H17=0,"",loon!H17)</f>
        <v>LD</v>
      </c>
      <c r="I49" s="265">
        <f>IF(J49="","",(IF(loon!I17+1&gt;LOOKUP(H49,schaal,regels),loon!I17,loon!I17+1)))</f>
        <v>9</v>
      </c>
      <c r="J49" s="266">
        <f>IF(loon!J17="","",loon!J17)</f>
        <v>1</v>
      </c>
      <c r="K49" s="187"/>
      <c r="L49" s="524">
        <f>IF(loon!L17="",0,loon!L17)</f>
        <v>0</v>
      </c>
      <c r="M49" s="524">
        <f>IF(loon!M17="",0,loon!M17)</f>
        <v>0</v>
      </c>
      <c r="N49" s="559">
        <f t="shared" si="24"/>
        <v>40</v>
      </c>
      <c r="O49" s="638">
        <f>IF(J49="","",IF(I49&lt;4,(40*J49),0))</f>
        <v>0</v>
      </c>
      <c r="P49" s="560">
        <f t="shared" si="25"/>
        <v>40</v>
      </c>
      <c r="Q49" s="75"/>
      <c r="R49" s="464">
        <f t="shared" ref="R49:R67" si="35">IF(J49="","",(((1659*J49)-P49)*AB49))</f>
        <v>73589.610271247744</v>
      </c>
      <c r="S49" s="464">
        <f t="shared" si="26"/>
        <v>1818.1497287522607</v>
      </c>
      <c r="T49" s="490">
        <f t="shared" si="27"/>
        <v>75407.760000000009</v>
      </c>
      <c r="U49" s="561"/>
      <c r="V49" s="562"/>
      <c r="W49" s="128"/>
      <c r="X49" s="558"/>
      <c r="Y49" s="555">
        <f>VLOOKUP(H49,tab!$A$15:$V$56,I49+2)</f>
        <v>3879</v>
      </c>
      <c r="Z49" s="582">
        <f>tab!$E$6</f>
        <v>0.62</v>
      </c>
      <c r="AA49" s="563">
        <f t="shared" si="28"/>
        <v>28.057866184448464</v>
      </c>
      <c r="AB49" s="563">
        <f t="shared" si="29"/>
        <v>45.453743218806515</v>
      </c>
      <c r="AC49" s="563">
        <f t="shared" si="30"/>
        <v>17.395877034358051</v>
      </c>
      <c r="AD49" s="564">
        <f t="shared" si="31"/>
        <v>40</v>
      </c>
      <c r="AE49" s="564">
        <f t="shared" si="32"/>
        <v>0</v>
      </c>
      <c r="AF49" s="527">
        <f>IF(H49&gt;8,tab!$D$7,tab!$D$9)</f>
        <v>0.5</v>
      </c>
      <c r="AG49" s="542">
        <f t="shared" si="33"/>
        <v>0</v>
      </c>
      <c r="AH49" s="541">
        <f t="shared" si="34"/>
        <v>0</v>
      </c>
      <c r="AL49" s="133"/>
    </row>
    <row r="50" spans="2:38" x14ac:dyDescent="0.2">
      <c r="B50" s="45"/>
      <c r="C50" s="74"/>
      <c r="D50" s="211" t="str">
        <f>IF(loon!D18="","",loon!D18)</f>
        <v/>
      </c>
      <c r="E50" s="211" t="str">
        <f>IF(loon!E18="","",loon!E18)</f>
        <v/>
      </c>
      <c r="F50" s="264" t="str">
        <f>IF(loon!F18="","",loon!F18+1)</f>
        <v/>
      </c>
      <c r="G50" s="420" t="str">
        <f>IF(loon!G18="","",loon!G18)</f>
        <v/>
      </c>
      <c r="H50" s="264" t="str">
        <f>IF(loon!H18=0,"",loon!H18)</f>
        <v/>
      </c>
      <c r="I50" s="265" t="str">
        <f>IF(J50="","",(IF(loon!I18+1&gt;LOOKUP(H50,schaal,regels),loon!I18,loon!I18+1)))</f>
        <v/>
      </c>
      <c r="J50" s="266" t="str">
        <f>IF(loon!J18="","",loon!J18)</f>
        <v/>
      </c>
      <c r="K50" s="187"/>
      <c r="L50" s="524">
        <f>IF(loon!L18="",0,loon!L18)</f>
        <v>0</v>
      </c>
      <c r="M50" s="524">
        <f>IF(loon!M18="",0,loon!M18)</f>
        <v>0</v>
      </c>
      <c r="N50" s="559" t="str">
        <f t="shared" si="24"/>
        <v/>
      </c>
      <c r="O50" s="638" t="str">
        <f t="shared" ref="O50:O67" si="36">IF(J50="","",IF(I50&lt;4,(40*J50),0))</f>
        <v/>
      </c>
      <c r="P50" s="560" t="str">
        <f t="shared" si="25"/>
        <v/>
      </c>
      <c r="Q50" s="75"/>
      <c r="R50" s="464" t="str">
        <f t="shared" si="35"/>
        <v/>
      </c>
      <c r="S50" s="464" t="str">
        <f t="shared" si="26"/>
        <v/>
      </c>
      <c r="T50" s="490" t="str">
        <f t="shared" si="27"/>
        <v/>
      </c>
      <c r="U50" s="561"/>
      <c r="V50" s="562"/>
      <c r="W50" s="128"/>
      <c r="X50" s="558"/>
      <c r="Y50" s="555" t="e">
        <f>VLOOKUP(H50,tab!$A$15:$V$56,I50+2)</f>
        <v>#VALUE!</v>
      </c>
      <c r="Z50" s="582">
        <f>tab!$E$6</f>
        <v>0.62</v>
      </c>
      <c r="AA50" s="563" t="e">
        <f t="shared" si="28"/>
        <v>#VALUE!</v>
      </c>
      <c r="AB50" s="563" t="e">
        <f t="shared" si="29"/>
        <v>#VALUE!</v>
      </c>
      <c r="AC50" s="563" t="e">
        <f t="shared" si="30"/>
        <v>#VALUE!</v>
      </c>
      <c r="AD50" s="564" t="e">
        <f t="shared" si="31"/>
        <v>#VALUE!</v>
      </c>
      <c r="AE50" s="564">
        <f t="shared" si="32"/>
        <v>0</v>
      </c>
      <c r="AF50" s="527">
        <f>IF(H50&gt;8,tab!$D$7,tab!$D$9)</f>
        <v>0.5</v>
      </c>
      <c r="AG50" s="542">
        <f t="shared" si="33"/>
        <v>0</v>
      </c>
      <c r="AH50" s="541">
        <f t="shared" si="34"/>
        <v>0</v>
      </c>
      <c r="AL50" s="133"/>
    </row>
    <row r="51" spans="2:38" x14ac:dyDescent="0.2">
      <c r="B51" s="45"/>
      <c r="C51" s="74"/>
      <c r="D51" s="211" t="str">
        <f>IF(loon!D19="","",loon!D19)</f>
        <v/>
      </c>
      <c r="E51" s="211" t="str">
        <f>IF(loon!E19="","",loon!E19)</f>
        <v/>
      </c>
      <c r="F51" s="264" t="str">
        <f>IF(loon!F19="","",loon!F19+1)</f>
        <v/>
      </c>
      <c r="G51" s="420" t="str">
        <f>IF(loon!G19="","",loon!G19)</f>
        <v/>
      </c>
      <c r="H51" s="264" t="str">
        <f>IF(loon!H19=0,"",loon!H19)</f>
        <v/>
      </c>
      <c r="I51" s="265" t="str">
        <f>IF(J51="","",(IF(loon!I19+1&gt;LOOKUP(H51,schaal,regels),loon!I19,loon!I19+1)))</f>
        <v/>
      </c>
      <c r="J51" s="266" t="str">
        <f>IF(loon!J19="","",loon!J19)</f>
        <v/>
      </c>
      <c r="K51" s="187"/>
      <c r="L51" s="524">
        <f>IF(loon!L19="",0,loon!L19)</f>
        <v>0</v>
      </c>
      <c r="M51" s="524">
        <f>IF(loon!M19="",0,loon!M19)</f>
        <v>0</v>
      </c>
      <c r="N51" s="559" t="str">
        <f t="shared" si="24"/>
        <v/>
      </c>
      <c r="O51" s="638" t="str">
        <f t="shared" si="36"/>
        <v/>
      </c>
      <c r="P51" s="560" t="str">
        <f t="shared" si="25"/>
        <v/>
      </c>
      <c r="Q51" s="75"/>
      <c r="R51" s="464" t="str">
        <f t="shared" si="35"/>
        <v/>
      </c>
      <c r="S51" s="464" t="str">
        <f t="shared" si="26"/>
        <v/>
      </c>
      <c r="T51" s="490" t="str">
        <f t="shared" si="27"/>
        <v/>
      </c>
      <c r="U51" s="561"/>
      <c r="V51" s="562"/>
      <c r="W51" s="128"/>
      <c r="X51" s="558"/>
      <c r="Y51" s="555" t="e">
        <f>VLOOKUP(H51,tab!$A$15:$V$56,I51+2)</f>
        <v>#VALUE!</v>
      </c>
      <c r="Z51" s="582">
        <f>tab!$E$6</f>
        <v>0.62</v>
      </c>
      <c r="AA51" s="563" t="e">
        <f t="shared" si="28"/>
        <v>#VALUE!</v>
      </c>
      <c r="AB51" s="563" t="e">
        <f t="shared" si="29"/>
        <v>#VALUE!</v>
      </c>
      <c r="AC51" s="563" t="e">
        <f t="shared" si="30"/>
        <v>#VALUE!</v>
      </c>
      <c r="AD51" s="564" t="e">
        <f t="shared" si="31"/>
        <v>#VALUE!</v>
      </c>
      <c r="AE51" s="564">
        <f t="shared" si="32"/>
        <v>0</v>
      </c>
      <c r="AF51" s="527">
        <f>IF(H51&gt;8,tab!$D$7,tab!$D$9)</f>
        <v>0.5</v>
      </c>
      <c r="AG51" s="542">
        <f t="shared" si="33"/>
        <v>0</v>
      </c>
      <c r="AH51" s="541">
        <f t="shared" si="34"/>
        <v>0</v>
      </c>
      <c r="AL51" s="133"/>
    </row>
    <row r="52" spans="2:38" x14ac:dyDescent="0.2">
      <c r="B52" s="45"/>
      <c r="C52" s="74"/>
      <c r="D52" s="211" t="str">
        <f>IF(loon!D20="","",loon!D20)</f>
        <v/>
      </c>
      <c r="E52" s="211" t="str">
        <f>IF(loon!E20="","",loon!E20)</f>
        <v/>
      </c>
      <c r="F52" s="264" t="str">
        <f>IF(loon!F20="","",loon!F20+1)</f>
        <v/>
      </c>
      <c r="G52" s="420" t="str">
        <f>IF(loon!G20="","",loon!G20)</f>
        <v/>
      </c>
      <c r="H52" s="264" t="str">
        <f>IF(loon!H20=0,"",loon!H20)</f>
        <v/>
      </c>
      <c r="I52" s="265" t="str">
        <f>IF(J52="","",(IF(loon!I20+1&gt;LOOKUP(H52,schaal,regels),loon!I20,loon!I20+1)))</f>
        <v/>
      </c>
      <c r="J52" s="266" t="str">
        <f>IF(loon!J20="","",loon!J20)</f>
        <v/>
      </c>
      <c r="K52" s="187"/>
      <c r="L52" s="524">
        <f>IF(loon!L20="",0,loon!L20)</f>
        <v>0</v>
      </c>
      <c r="M52" s="524">
        <f>IF(loon!M20="",0,loon!M20)</f>
        <v>0</v>
      </c>
      <c r="N52" s="559" t="str">
        <f t="shared" si="24"/>
        <v/>
      </c>
      <c r="O52" s="638" t="str">
        <f t="shared" si="36"/>
        <v/>
      </c>
      <c r="P52" s="560" t="str">
        <f t="shared" si="25"/>
        <v/>
      </c>
      <c r="Q52" s="75"/>
      <c r="R52" s="464" t="str">
        <f t="shared" si="35"/>
        <v/>
      </c>
      <c r="S52" s="464" t="str">
        <f t="shared" si="26"/>
        <v/>
      </c>
      <c r="T52" s="490" t="str">
        <f t="shared" si="27"/>
        <v/>
      </c>
      <c r="U52" s="561"/>
      <c r="V52" s="562"/>
      <c r="W52" s="128"/>
      <c r="X52" s="558"/>
      <c r="Y52" s="555" t="e">
        <f>VLOOKUP(H52,tab!$A$15:$V$56,I52+2)</f>
        <v>#VALUE!</v>
      </c>
      <c r="Z52" s="582">
        <f>tab!$E$6</f>
        <v>0.62</v>
      </c>
      <c r="AA52" s="563" t="e">
        <f t="shared" si="28"/>
        <v>#VALUE!</v>
      </c>
      <c r="AB52" s="563" t="e">
        <f t="shared" si="29"/>
        <v>#VALUE!</v>
      </c>
      <c r="AC52" s="563" t="e">
        <f t="shared" si="30"/>
        <v>#VALUE!</v>
      </c>
      <c r="AD52" s="564" t="e">
        <f t="shared" si="31"/>
        <v>#VALUE!</v>
      </c>
      <c r="AE52" s="564">
        <f t="shared" si="32"/>
        <v>0</v>
      </c>
      <c r="AF52" s="527">
        <f>IF(H52&gt;8,tab!$D$7,tab!$D$9)</f>
        <v>0.5</v>
      </c>
      <c r="AG52" s="542">
        <f t="shared" si="33"/>
        <v>0</v>
      </c>
      <c r="AH52" s="541">
        <f t="shared" si="34"/>
        <v>0</v>
      </c>
      <c r="AL52" s="133"/>
    </row>
    <row r="53" spans="2:38" x14ac:dyDescent="0.2">
      <c r="B53" s="45"/>
      <c r="C53" s="74"/>
      <c r="D53" s="211" t="str">
        <f>IF(loon!D21="","",loon!D21)</f>
        <v/>
      </c>
      <c r="E53" s="211" t="str">
        <f>IF(loon!E21="","",loon!E21)</f>
        <v/>
      </c>
      <c r="F53" s="264" t="str">
        <f>IF(loon!F21="","",loon!F21+1)</f>
        <v/>
      </c>
      <c r="G53" s="420" t="str">
        <f>IF(loon!G21="","",loon!G21)</f>
        <v/>
      </c>
      <c r="H53" s="264" t="str">
        <f>IF(loon!H21=0,"",loon!H21)</f>
        <v/>
      </c>
      <c r="I53" s="265" t="str">
        <f>IF(J53="","",(IF(loon!I21+1&gt;LOOKUP(H53,schaal,regels),loon!I21,loon!I21+1)))</f>
        <v/>
      </c>
      <c r="J53" s="266" t="str">
        <f>IF(loon!J21="","",loon!J21)</f>
        <v/>
      </c>
      <c r="K53" s="187"/>
      <c r="L53" s="524">
        <f>IF(loon!L21="",0,loon!L21)</f>
        <v>0</v>
      </c>
      <c r="M53" s="524">
        <f>IF(loon!M21="",0,loon!M21)</f>
        <v>0</v>
      </c>
      <c r="N53" s="559" t="str">
        <f t="shared" si="24"/>
        <v/>
      </c>
      <c r="O53" s="638" t="str">
        <f t="shared" si="36"/>
        <v/>
      </c>
      <c r="P53" s="560" t="str">
        <f t="shared" si="25"/>
        <v/>
      </c>
      <c r="Q53" s="75"/>
      <c r="R53" s="464" t="str">
        <f t="shared" si="35"/>
        <v/>
      </c>
      <c r="S53" s="464" t="str">
        <f t="shared" si="26"/>
        <v/>
      </c>
      <c r="T53" s="490" t="str">
        <f t="shared" si="27"/>
        <v/>
      </c>
      <c r="U53" s="561"/>
      <c r="V53" s="562"/>
      <c r="W53" s="128"/>
      <c r="X53" s="558"/>
      <c r="Y53" s="555" t="e">
        <f>VLOOKUP(H53,tab!$A$15:$V$56,I53+2)</f>
        <v>#VALUE!</v>
      </c>
      <c r="Z53" s="582">
        <f>tab!$E$6</f>
        <v>0.62</v>
      </c>
      <c r="AA53" s="563" t="e">
        <f t="shared" si="28"/>
        <v>#VALUE!</v>
      </c>
      <c r="AB53" s="563" t="e">
        <f t="shared" si="29"/>
        <v>#VALUE!</v>
      </c>
      <c r="AC53" s="563" t="e">
        <f t="shared" si="30"/>
        <v>#VALUE!</v>
      </c>
      <c r="AD53" s="564" t="e">
        <f t="shared" si="31"/>
        <v>#VALUE!</v>
      </c>
      <c r="AE53" s="564">
        <f t="shared" si="32"/>
        <v>0</v>
      </c>
      <c r="AF53" s="527">
        <f>IF(H53&gt;8,tab!$D$7,tab!$D$9)</f>
        <v>0.5</v>
      </c>
      <c r="AG53" s="542">
        <f t="shared" si="33"/>
        <v>0</v>
      </c>
      <c r="AH53" s="541">
        <f t="shared" si="34"/>
        <v>0</v>
      </c>
      <c r="AL53" s="133"/>
    </row>
    <row r="54" spans="2:38" x14ac:dyDescent="0.2">
      <c r="B54" s="45"/>
      <c r="C54" s="74"/>
      <c r="D54" s="211" t="str">
        <f>IF(loon!D22="","",loon!D22)</f>
        <v/>
      </c>
      <c r="E54" s="211" t="str">
        <f>IF(loon!E22="","",loon!E22)</f>
        <v/>
      </c>
      <c r="F54" s="264" t="str">
        <f>IF(loon!F22="","",loon!F22+1)</f>
        <v/>
      </c>
      <c r="G54" s="420" t="str">
        <f>IF(loon!G22="","",loon!G22)</f>
        <v/>
      </c>
      <c r="H54" s="264" t="str">
        <f>IF(loon!H22=0,"",loon!H22)</f>
        <v/>
      </c>
      <c r="I54" s="265" t="str">
        <f>IF(J54="","",(IF(loon!I22+1&gt;LOOKUP(H54,schaal,regels),loon!I22,loon!I22+1)))</f>
        <v/>
      </c>
      <c r="J54" s="266" t="str">
        <f>IF(loon!J22="","",loon!J22)</f>
        <v/>
      </c>
      <c r="K54" s="187"/>
      <c r="L54" s="524">
        <f>IF(loon!L22="",0,loon!L22)</f>
        <v>0</v>
      </c>
      <c r="M54" s="524">
        <f>IF(loon!M22="",0,loon!M22)</f>
        <v>0</v>
      </c>
      <c r="N54" s="559" t="str">
        <f t="shared" si="24"/>
        <v/>
      </c>
      <c r="O54" s="638" t="str">
        <f t="shared" si="36"/>
        <v/>
      </c>
      <c r="P54" s="560" t="str">
        <f t="shared" si="25"/>
        <v/>
      </c>
      <c r="Q54" s="75"/>
      <c r="R54" s="464" t="str">
        <f t="shared" si="35"/>
        <v/>
      </c>
      <c r="S54" s="464" t="str">
        <f t="shared" si="26"/>
        <v/>
      </c>
      <c r="T54" s="490" t="str">
        <f t="shared" si="27"/>
        <v/>
      </c>
      <c r="U54" s="561"/>
      <c r="V54" s="562"/>
      <c r="W54" s="128"/>
      <c r="X54" s="558"/>
      <c r="Y54" s="555" t="e">
        <f>VLOOKUP(H54,tab!$A$15:$V$56,I54+2)</f>
        <v>#VALUE!</v>
      </c>
      <c r="Z54" s="582">
        <f>tab!$E$6</f>
        <v>0.62</v>
      </c>
      <c r="AA54" s="563" t="e">
        <f t="shared" si="28"/>
        <v>#VALUE!</v>
      </c>
      <c r="AB54" s="563" t="e">
        <f t="shared" si="29"/>
        <v>#VALUE!</v>
      </c>
      <c r="AC54" s="563" t="e">
        <f t="shared" si="30"/>
        <v>#VALUE!</v>
      </c>
      <c r="AD54" s="564" t="e">
        <f t="shared" si="31"/>
        <v>#VALUE!</v>
      </c>
      <c r="AE54" s="564">
        <f t="shared" si="32"/>
        <v>0</v>
      </c>
      <c r="AF54" s="527">
        <f>IF(H54&gt;8,tab!$D$7,tab!$D$9)</f>
        <v>0.5</v>
      </c>
      <c r="AG54" s="542">
        <f t="shared" si="33"/>
        <v>0</v>
      </c>
      <c r="AH54" s="541">
        <f t="shared" si="34"/>
        <v>0</v>
      </c>
      <c r="AL54" s="133"/>
    </row>
    <row r="55" spans="2:38" x14ac:dyDescent="0.2">
      <c r="B55" s="45"/>
      <c r="C55" s="74"/>
      <c r="D55" s="211" t="str">
        <f>IF(loon!D23="","",loon!D23)</f>
        <v/>
      </c>
      <c r="E55" s="211" t="str">
        <f>IF(loon!E23="","",loon!E23)</f>
        <v/>
      </c>
      <c r="F55" s="264" t="str">
        <f>IF(loon!F23="","",loon!F23+1)</f>
        <v/>
      </c>
      <c r="G55" s="420" t="str">
        <f>IF(loon!G23="","",loon!G23)</f>
        <v/>
      </c>
      <c r="H55" s="264" t="str">
        <f>IF(loon!H23=0,"",loon!H23)</f>
        <v/>
      </c>
      <c r="I55" s="265" t="str">
        <f>IF(J55="","",(IF(loon!I23+1&gt;LOOKUP(H55,schaal,regels),loon!I23,loon!I23+1)))</f>
        <v/>
      </c>
      <c r="J55" s="266" t="str">
        <f>IF(loon!J23="","",loon!J23)</f>
        <v/>
      </c>
      <c r="K55" s="187"/>
      <c r="L55" s="524">
        <f>IF(loon!L23="",0,loon!L23)</f>
        <v>0</v>
      </c>
      <c r="M55" s="524">
        <f>IF(loon!M23="",0,loon!M23)</f>
        <v>0</v>
      </c>
      <c r="N55" s="559" t="str">
        <f t="shared" si="24"/>
        <v/>
      </c>
      <c r="O55" s="638" t="str">
        <f t="shared" si="36"/>
        <v/>
      </c>
      <c r="P55" s="560" t="str">
        <f t="shared" si="25"/>
        <v/>
      </c>
      <c r="Q55" s="75"/>
      <c r="R55" s="464" t="str">
        <f t="shared" si="35"/>
        <v/>
      </c>
      <c r="S55" s="464" t="str">
        <f t="shared" si="26"/>
        <v/>
      </c>
      <c r="T55" s="490" t="str">
        <f t="shared" si="27"/>
        <v/>
      </c>
      <c r="U55" s="561"/>
      <c r="V55" s="562"/>
      <c r="W55" s="128"/>
      <c r="X55" s="558"/>
      <c r="Y55" s="555" t="e">
        <f>VLOOKUP(H55,tab!$A$15:$V$56,I55+2)</f>
        <v>#VALUE!</v>
      </c>
      <c r="Z55" s="582">
        <f>tab!$E$6</f>
        <v>0.62</v>
      </c>
      <c r="AA55" s="563" t="e">
        <f t="shared" si="28"/>
        <v>#VALUE!</v>
      </c>
      <c r="AB55" s="563" t="e">
        <f t="shared" si="29"/>
        <v>#VALUE!</v>
      </c>
      <c r="AC55" s="563" t="e">
        <f t="shared" si="30"/>
        <v>#VALUE!</v>
      </c>
      <c r="AD55" s="564" t="e">
        <f t="shared" si="31"/>
        <v>#VALUE!</v>
      </c>
      <c r="AE55" s="564">
        <f t="shared" si="32"/>
        <v>0</v>
      </c>
      <c r="AF55" s="527">
        <f>IF(H55&gt;8,tab!$D$7,tab!$D$9)</f>
        <v>0.5</v>
      </c>
      <c r="AG55" s="542">
        <f t="shared" si="33"/>
        <v>0</v>
      </c>
      <c r="AH55" s="541">
        <f t="shared" si="34"/>
        <v>0</v>
      </c>
      <c r="AL55" s="133"/>
    </row>
    <row r="56" spans="2:38" x14ac:dyDescent="0.2">
      <c r="B56" s="45"/>
      <c r="C56" s="74"/>
      <c r="D56" s="211" t="str">
        <f>IF(loon!D24="","",loon!D24)</f>
        <v/>
      </c>
      <c r="E56" s="211" t="str">
        <f>IF(loon!E24="","",loon!E24)</f>
        <v/>
      </c>
      <c r="F56" s="264" t="str">
        <f>IF(loon!F24="","",loon!F24+1)</f>
        <v/>
      </c>
      <c r="G56" s="420" t="str">
        <f>IF(loon!G24="","",loon!G24)</f>
        <v/>
      </c>
      <c r="H56" s="264" t="str">
        <f>IF(loon!H24=0,"",loon!H24)</f>
        <v/>
      </c>
      <c r="I56" s="265" t="str">
        <f>IF(J56="","",(IF(loon!I24+1&gt;LOOKUP(H56,schaal,regels),loon!I24,loon!I24+1)))</f>
        <v/>
      </c>
      <c r="J56" s="266" t="str">
        <f>IF(loon!J24="","",loon!J24)</f>
        <v/>
      </c>
      <c r="K56" s="187"/>
      <c r="L56" s="524">
        <f>IF(loon!L24="",0,loon!L24)</f>
        <v>0</v>
      </c>
      <c r="M56" s="524">
        <f>IF(loon!M24="",0,loon!M24)</f>
        <v>0</v>
      </c>
      <c r="N56" s="559" t="str">
        <f t="shared" si="24"/>
        <v/>
      </c>
      <c r="O56" s="638" t="str">
        <f t="shared" si="36"/>
        <v/>
      </c>
      <c r="P56" s="560" t="str">
        <f t="shared" si="25"/>
        <v/>
      </c>
      <c r="Q56" s="75"/>
      <c r="R56" s="464" t="str">
        <f t="shared" si="35"/>
        <v/>
      </c>
      <c r="S56" s="464" t="str">
        <f t="shared" si="26"/>
        <v/>
      </c>
      <c r="T56" s="490" t="str">
        <f t="shared" si="27"/>
        <v/>
      </c>
      <c r="U56" s="561"/>
      <c r="V56" s="562"/>
      <c r="W56" s="128"/>
      <c r="X56" s="558"/>
      <c r="Y56" s="555" t="e">
        <f>VLOOKUP(H56,tab!$A$15:$V$56,I56+2)</f>
        <v>#VALUE!</v>
      </c>
      <c r="Z56" s="582">
        <f>tab!$E$6</f>
        <v>0.62</v>
      </c>
      <c r="AA56" s="563" t="e">
        <f t="shared" si="28"/>
        <v>#VALUE!</v>
      </c>
      <c r="AB56" s="563" t="e">
        <f t="shared" si="29"/>
        <v>#VALUE!</v>
      </c>
      <c r="AC56" s="563" t="e">
        <f t="shared" si="30"/>
        <v>#VALUE!</v>
      </c>
      <c r="AD56" s="564" t="e">
        <f t="shared" si="31"/>
        <v>#VALUE!</v>
      </c>
      <c r="AE56" s="564">
        <f t="shared" si="32"/>
        <v>0</v>
      </c>
      <c r="AF56" s="527">
        <f>IF(H56&gt;8,tab!$D$7,tab!$D$9)</f>
        <v>0.5</v>
      </c>
      <c r="AG56" s="542">
        <f t="shared" si="33"/>
        <v>0</v>
      </c>
      <c r="AH56" s="541">
        <f t="shared" si="34"/>
        <v>0</v>
      </c>
      <c r="AL56" s="133"/>
    </row>
    <row r="57" spans="2:38" x14ac:dyDescent="0.2">
      <c r="B57" s="45"/>
      <c r="C57" s="74"/>
      <c r="D57" s="211" t="str">
        <f>IF(loon!D25="","",loon!D25)</f>
        <v/>
      </c>
      <c r="E57" s="211" t="str">
        <f>IF(loon!E25="","",loon!E25)</f>
        <v/>
      </c>
      <c r="F57" s="264" t="str">
        <f>IF(loon!F25="","",loon!F25+1)</f>
        <v/>
      </c>
      <c r="G57" s="420" t="str">
        <f>IF(loon!G25="","",loon!G25)</f>
        <v/>
      </c>
      <c r="H57" s="264" t="str">
        <f>IF(loon!H25=0,"",loon!H25)</f>
        <v/>
      </c>
      <c r="I57" s="265" t="str">
        <f>IF(J57="","",(IF(loon!I25+1&gt;LOOKUP(H57,schaal,regels),loon!I25,loon!I25+1)))</f>
        <v/>
      </c>
      <c r="J57" s="266" t="str">
        <f>IF(loon!J25="","",loon!J25)</f>
        <v/>
      </c>
      <c r="K57" s="187"/>
      <c r="L57" s="524">
        <f>IF(loon!L25="",0,loon!L25)</f>
        <v>0</v>
      </c>
      <c r="M57" s="524">
        <f>IF(loon!M25="",0,loon!M25)</f>
        <v>0</v>
      </c>
      <c r="N57" s="559" t="str">
        <f t="shared" si="24"/>
        <v/>
      </c>
      <c r="O57" s="638" t="str">
        <f t="shared" si="36"/>
        <v/>
      </c>
      <c r="P57" s="560" t="str">
        <f t="shared" si="25"/>
        <v/>
      </c>
      <c r="Q57" s="75"/>
      <c r="R57" s="464" t="str">
        <f t="shared" si="35"/>
        <v/>
      </c>
      <c r="S57" s="464" t="str">
        <f t="shared" si="26"/>
        <v/>
      </c>
      <c r="T57" s="490" t="str">
        <f t="shared" si="27"/>
        <v/>
      </c>
      <c r="U57" s="561"/>
      <c r="V57" s="562"/>
      <c r="W57" s="128"/>
      <c r="X57" s="558"/>
      <c r="Y57" s="555" t="e">
        <f>VLOOKUP(H57,tab!$A$15:$V$56,I57+2)</f>
        <v>#VALUE!</v>
      </c>
      <c r="Z57" s="582">
        <f>tab!$E$6</f>
        <v>0.62</v>
      </c>
      <c r="AA57" s="563" t="e">
        <f t="shared" si="28"/>
        <v>#VALUE!</v>
      </c>
      <c r="AB57" s="563" t="e">
        <f t="shared" si="29"/>
        <v>#VALUE!</v>
      </c>
      <c r="AC57" s="563" t="e">
        <f t="shared" si="30"/>
        <v>#VALUE!</v>
      </c>
      <c r="AD57" s="564" t="e">
        <f t="shared" si="31"/>
        <v>#VALUE!</v>
      </c>
      <c r="AE57" s="564">
        <f t="shared" si="32"/>
        <v>0</v>
      </c>
      <c r="AF57" s="527">
        <f>IF(H57&gt;8,tab!$D$7,tab!$D$9)</f>
        <v>0.5</v>
      </c>
      <c r="AG57" s="542">
        <f t="shared" si="33"/>
        <v>0</v>
      </c>
      <c r="AH57" s="541">
        <f t="shared" si="34"/>
        <v>0</v>
      </c>
      <c r="AL57" s="133"/>
    </row>
    <row r="58" spans="2:38" x14ac:dyDescent="0.2">
      <c r="B58" s="45"/>
      <c r="C58" s="74"/>
      <c r="D58" s="211" t="str">
        <f>IF(loon!D26="","",loon!D26)</f>
        <v/>
      </c>
      <c r="E58" s="211" t="str">
        <f>IF(loon!E26="","",loon!E26)</f>
        <v/>
      </c>
      <c r="F58" s="264" t="str">
        <f>IF(loon!F26="","",loon!F26+1)</f>
        <v/>
      </c>
      <c r="G58" s="420" t="str">
        <f>IF(loon!G26="","",loon!G26)</f>
        <v/>
      </c>
      <c r="H58" s="264" t="str">
        <f>IF(loon!H26=0,"",loon!H26)</f>
        <v/>
      </c>
      <c r="I58" s="265" t="str">
        <f>IF(J58="","",(IF(loon!I26+1&gt;LOOKUP(H58,schaal,regels),loon!I26,loon!I26+1)))</f>
        <v/>
      </c>
      <c r="J58" s="266" t="str">
        <f>IF(loon!J26="","",loon!J26)</f>
        <v/>
      </c>
      <c r="K58" s="187"/>
      <c r="L58" s="524">
        <f>IF(loon!L26="",0,loon!L26)</f>
        <v>0</v>
      </c>
      <c r="M58" s="524">
        <f>IF(loon!M26="",0,loon!M26)</f>
        <v>0</v>
      </c>
      <c r="N58" s="559" t="str">
        <f t="shared" si="24"/>
        <v/>
      </c>
      <c r="O58" s="638" t="str">
        <f t="shared" si="36"/>
        <v/>
      </c>
      <c r="P58" s="560" t="str">
        <f t="shared" si="25"/>
        <v/>
      </c>
      <c r="Q58" s="75"/>
      <c r="R58" s="464" t="str">
        <f t="shared" si="35"/>
        <v/>
      </c>
      <c r="S58" s="464" t="str">
        <f t="shared" si="26"/>
        <v/>
      </c>
      <c r="T58" s="490" t="str">
        <f t="shared" si="27"/>
        <v/>
      </c>
      <c r="U58" s="561"/>
      <c r="V58" s="562"/>
      <c r="W58" s="128"/>
      <c r="X58" s="558"/>
      <c r="Y58" s="555" t="e">
        <f>VLOOKUP(H58,tab!$A$15:$V$56,I58+2)</f>
        <v>#VALUE!</v>
      </c>
      <c r="Z58" s="582">
        <f>tab!$E$6</f>
        <v>0.62</v>
      </c>
      <c r="AA58" s="563" t="e">
        <f t="shared" si="28"/>
        <v>#VALUE!</v>
      </c>
      <c r="AB58" s="563" t="e">
        <f t="shared" si="29"/>
        <v>#VALUE!</v>
      </c>
      <c r="AC58" s="563" t="e">
        <f t="shared" si="30"/>
        <v>#VALUE!</v>
      </c>
      <c r="AD58" s="564" t="e">
        <f t="shared" si="31"/>
        <v>#VALUE!</v>
      </c>
      <c r="AE58" s="564">
        <f t="shared" si="32"/>
        <v>0</v>
      </c>
      <c r="AF58" s="527">
        <f>IF(H58&gt;8,tab!$D$7,tab!$D$9)</f>
        <v>0.5</v>
      </c>
      <c r="AG58" s="542">
        <f t="shared" si="33"/>
        <v>0</v>
      </c>
      <c r="AH58" s="541">
        <f t="shared" si="34"/>
        <v>0</v>
      </c>
      <c r="AL58" s="133"/>
    </row>
    <row r="59" spans="2:38" x14ac:dyDescent="0.2">
      <c r="B59" s="45"/>
      <c r="C59" s="74"/>
      <c r="D59" s="211" t="str">
        <f>IF(loon!D27="","",loon!D27)</f>
        <v/>
      </c>
      <c r="E59" s="211" t="str">
        <f>IF(loon!E27="","",loon!E27)</f>
        <v/>
      </c>
      <c r="F59" s="264" t="str">
        <f>IF(loon!F27="","",loon!F27+1)</f>
        <v/>
      </c>
      <c r="G59" s="420" t="str">
        <f>IF(loon!G27="","",loon!G27)</f>
        <v/>
      </c>
      <c r="H59" s="264" t="str">
        <f>IF(loon!H27=0,"",loon!H27)</f>
        <v/>
      </c>
      <c r="I59" s="265" t="str">
        <f>IF(J59="","",(IF(loon!I27+1&gt;LOOKUP(H59,schaal,regels),loon!I27,loon!I27+1)))</f>
        <v/>
      </c>
      <c r="J59" s="266" t="str">
        <f>IF(loon!J27="","",loon!J27)</f>
        <v/>
      </c>
      <c r="K59" s="187"/>
      <c r="L59" s="524">
        <f>IF(loon!L27="",0,loon!L27)</f>
        <v>0</v>
      </c>
      <c r="M59" s="524">
        <f>IF(loon!M27="",0,loon!M27)</f>
        <v>0</v>
      </c>
      <c r="N59" s="559" t="str">
        <f t="shared" si="24"/>
        <v/>
      </c>
      <c r="O59" s="638" t="str">
        <f t="shared" si="36"/>
        <v/>
      </c>
      <c r="P59" s="560" t="str">
        <f t="shared" si="25"/>
        <v/>
      </c>
      <c r="Q59" s="75"/>
      <c r="R59" s="464" t="str">
        <f t="shared" si="35"/>
        <v/>
      </c>
      <c r="S59" s="464" t="str">
        <f t="shared" si="26"/>
        <v/>
      </c>
      <c r="T59" s="490" t="str">
        <f t="shared" si="27"/>
        <v/>
      </c>
      <c r="U59" s="561"/>
      <c r="V59" s="562"/>
      <c r="W59" s="128"/>
      <c r="X59" s="558"/>
      <c r="Y59" s="555" t="e">
        <f>VLOOKUP(H59,tab!$A$15:$V$56,I59+2)</f>
        <v>#VALUE!</v>
      </c>
      <c r="Z59" s="582">
        <f>tab!$E$6</f>
        <v>0.62</v>
      </c>
      <c r="AA59" s="563" t="e">
        <f t="shared" si="28"/>
        <v>#VALUE!</v>
      </c>
      <c r="AB59" s="563" t="e">
        <f t="shared" si="29"/>
        <v>#VALUE!</v>
      </c>
      <c r="AC59" s="563" t="e">
        <f t="shared" si="30"/>
        <v>#VALUE!</v>
      </c>
      <c r="AD59" s="564" t="e">
        <f t="shared" si="31"/>
        <v>#VALUE!</v>
      </c>
      <c r="AE59" s="564">
        <f t="shared" si="32"/>
        <v>0</v>
      </c>
      <c r="AF59" s="527">
        <f>IF(H59&gt;8,tab!$D$7,tab!$D$9)</f>
        <v>0.5</v>
      </c>
      <c r="AG59" s="542">
        <f t="shared" si="33"/>
        <v>0</v>
      </c>
      <c r="AH59" s="541">
        <f t="shared" si="34"/>
        <v>0</v>
      </c>
      <c r="AL59" s="133"/>
    </row>
    <row r="60" spans="2:38" x14ac:dyDescent="0.2">
      <c r="B60" s="45"/>
      <c r="C60" s="74"/>
      <c r="D60" s="211" t="str">
        <f>IF(loon!D28="","",loon!D28)</f>
        <v/>
      </c>
      <c r="E60" s="211" t="str">
        <f>IF(loon!E28="","",loon!E28)</f>
        <v/>
      </c>
      <c r="F60" s="264" t="str">
        <f>IF(loon!F28="","",loon!F28+1)</f>
        <v/>
      </c>
      <c r="G60" s="420" t="str">
        <f>IF(loon!G28="","",loon!G28)</f>
        <v/>
      </c>
      <c r="H60" s="264" t="str">
        <f>IF(loon!H28=0,"",loon!H28)</f>
        <v/>
      </c>
      <c r="I60" s="265" t="str">
        <f>IF(J60="","",(IF(loon!I28+1&gt;LOOKUP(H60,schaal,regels),loon!I28,loon!I28+1)))</f>
        <v/>
      </c>
      <c r="J60" s="266" t="str">
        <f>IF(loon!J28="","",loon!J28)</f>
        <v/>
      </c>
      <c r="K60" s="187"/>
      <c r="L60" s="524">
        <f>IF(loon!L28="",0,loon!L28)</f>
        <v>0</v>
      </c>
      <c r="M60" s="524">
        <f>IF(loon!M28="",0,loon!M28)</f>
        <v>0</v>
      </c>
      <c r="N60" s="559" t="str">
        <f t="shared" si="24"/>
        <v/>
      </c>
      <c r="O60" s="638" t="str">
        <f t="shared" si="36"/>
        <v/>
      </c>
      <c r="P60" s="560" t="str">
        <f t="shared" si="25"/>
        <v/>
      </c>
      <c r="Q60" s="75"/>
      <c r="R60" s="464" t="str">
        <f t="shared" si="35"/>
        <v/>
      </c>
      <c r="S60" s="464" t="str">
        <f t="shared" si="26"/>
        <v/>
      </c>
      <c r="T60" s="490" t="str">
        <f t="shared" si="27"/>
        <v/>
      </c>
      <c r="U60" s="561"/>
      <c r="V60" s="562"/>
      <c r="W60" s="128"/>
      <c r="X60" s="558"/>
      <c r="Y60" s="555" t="e">
        <f>VLOOKUP(H60,tab!$A$15:$V$56,I60+2)</f>
        <v>#VALUE!</v>
      </c>
      <c r="Z60" s="582">
        <f>tab!$E$6</f>
        <v>0.62</v>
      </c>
      <c r="AA60" s="563" t="e">
        <f t="shared" si="28"/>
        <v>#VALUE!</v>
      </c>
      <c r="AB60" s="563" t="e">
        <f t="shared" si="29"/>
        <v>#VALUE!</v>
      </c>
      <c r="AC60" s="563" t="e">
        <f t="shared" si="30"/>
        <v>#VALUE!</v>
      </c>
      <c r="AD60" s="564" t="e">
        <f t="shared" si="31"/>
        <v>#VALUE!</v>
      </c>
      <c r="AE60" s="564">
        <f t="shared" si="32"/>
        <v>0</v>
      </c>
      <c r="AF60" s="527">
        <f>IF(H60&gt;8,tab!$D$7,tab!$D$9)</f>
        <v>0.5</v>
      </c>
      <c r="AG60" s="542">
        <f t="shared" si="33"/>
        <v>0</v>
      </c>
      <c r="AH60" s="541">
        <f t="shared" si="34"/>
        <v>0</v>
      </c>
      <c r="AL60" s="133"/>
    </row>
    <row r="61" spans="2:38" x14ac:dyDescent="0.2">
      <c r="B61" s="45"/>
      <c r="C61" s="74"/>
      <c r="D61" s="211" t="str">
        <f>IF(loon!D29="","",loon!D29)</f>
        <v/>
      </c>
      <c r="E61" s="211" t="str">
        <f>IF(loon!E29="","",loon!E29)</f>
        <v/>
      </c>
      <c r="F61" s="264" t="str">
        <f>IF(loon!F29="","",loon!F29+1)</f>
        <v/>
      </c>
      <c r="G61" s="420" t="str">
        <f>IF(loon!G29="","",loon!G29)</f>
        <v/>
      </c>
      <c r="H61" s="264" t="str">
        <f>IF(loon!H29=0,"",loon!H29)</f>
        <v/>
      </c>
      <c r="I61" s="265" t="str">
        <f>IF(J61="","",(IF(loon!I29+1&gt;LOOKUP(H61,schaal,regels),loon!I29,loon!I29+1)))</f>
        <v/>
      </c>
      <c r="J61" s="266" t="str">
        <f>IF(loon!J29="","",loon!J29)</f>
        <v/>
      </c>
      <c r="K61" s="187"/>
      <c r="L61" s="524">
        <f>IF(loon!L29="",0,loon!L29)</f>
        <v>0</v>
      </c>
      <c r="M61" s="524">
        <f>IF(loon!M29="",0,loon!M29)</f>
        <v>0</v>
      </c>
      <c r="N61" s="559" t="str">
        <f t="shared" si="24"/>
        <v/>
      </c>
      <c r="O61" s="638" t="str">
        <f t="shared" si="36"/>
        <v/>
      </c>
      <c r="P61" s="560" t="str">
        <f t="shared" si="25"/>
        <v/>
      </c>
      <c r="Q61" s="75"/>
      <c r="R61" s="464" t="str">
        <f t="shared" si="35"/>
        <v/>
      </c>
      <c r="S61" s="464" t="str">
        <f t="shared" si="26"/>
        <v/>
      </c>
      <c r="T61" s="490" t="str">
        <f t="shared" si="27"/>
        <v/>
      </c>
      <c r="U61" s="561"/>
      <c r="V61" s="562"/>
      <c r="W61" s="128"/>
      <c r="X61" s="558"/>
      <c r="Y61" s="555" t="e">
        <f>VLOOKUP(H61,tab!$A$15:$V$56,I61+2)</f>
        <v>#VALUE!</v>
      </c>
      <c r="Z61" s="582">
        <f>tab!$E$6</f>
        <v>0.62</v>
      </c>
      <c r="AA61" s="563" t="e">
        <f t="shared" si="28"/>
        <v>#VALUE!</v>
      </c>
      <c r="AB61" s="563" t="e">
        <f t="shared" si="29"/>
        <v>#VALUE!</v>
      </c>
      <c r="AC61" s="563" t="e">
        <f t="shared" si="30"/>
        <v>#VALUE!</v>
      </c>
      <c r="AD61" s="564" t="e">
        <f t="shared" si="31"/>
        <v>#VALUE!</v>
      </c>
      <c r="AE61" s="564">
        <f t="shared" si="32"/>
        <v>0</v>
      </c>
      <c r="AF61" s="527">
        <f>IF(H61&gt;8,tab!$D$7,tab!$D$9)</f>
        <v>0.5</v>
      </c>
      <c r="AG61" s="542">
        <f t="shared" si="33"/>
        <v>0</v>
      </c>
      <c r="AH61" s="541">
        <f t="shared" si="34"/>
        <v>0</v>
      </c>
      <c r="AL61" s="133"/>
    </row>
    <row r="62" spans="2:38" x14ac:dyDescent="0.2">
      <c r="B62" s="45"/>
      <c r="C62" s="74"/>
      <c r="D62" s="211" t="str">
        <f>IF(loon!D30="","",loon!D30)</f>
        <v/>
      </c>
      <c r="E62" s="211" t="str">
        <f>IF(loon!E30="","",loon!E30)</f>
        <v/>
      </c>
      <c r="F62" s="264" t="str">
        <f>IF(loon!F30="","",loon!F30+1)</f>
        <v/>
      </c>
      <c r="G62" s="420" t="str">
        <f>IF(loon!G30="","",loon!G30)</f>
        <v/>
      </c>
      <c r="H62" s="264" t="str">
        <f>IF(loon!H30=0,"",loon!H30)</f>
        <v/>
      </c>
      <c r="I62" s="265" t="str">
        <f>IF(J62="","",(IF(loon!I30+1&gt;LOOKUP(H62,schaal,regels),loon!I30,loon!I30+1)))</f>
        <v/>
      </c>
      <c r="J62" s="266" t="str">
        <f>IF(loon!J30="","",loon!J30)</f>
        <v/>
      </c>
      <c r="K62" s="187"/>
      <c r="L62" s="524">
        <f>IF(loon!L30="",0,loon!L30)</f>
        <v>0</v>
      </c>
      <c r="M62" s="524">
        <f>IF(loon!M30="",0,loon!M30)</f>
        <v>0</v>
      </c>
      <c r="N62" s="559" t="str">
        <f t="shared" si="24"/>
        <v/>
      </c>
      <c r="O62" s="638" t="str">
        <f t="shared" si="36"/>
        <v/>
      </c>
      <c r="P62" s="560" t="str">
        <f t="shared" si="25"/>
        <v/>
      </c>
      <c r="Q62" s="75"/>
      <c r="R62" s="464" t="str">
        <f t="shared" si="35"/>
        <v/>
      </c>
      <c r="S62" s="464" t="str">
        <f t="shared" si="26"/>
        <v/>
      </c>
      <c r="T62" s="490" t="str">
        <f t="shared" si="27"/>
        <v/>
      </c>
      <c r="U62" s="561"/>
      <c r="V62" s="562"/>
      <c r="W62" s="128"/>
      <c r="X62" s="558"/>
      <c r="Y62" s="555" t="e">
        <f>VLOOKUP(H62,tab!$A$15:$V$56,I62+2)</f>
        <v>#VALUE!</v>
      </c>
      <c r="Z62" s="582">
        <f>tab!$E$6</f>
        <v>0.62</v>
      </c>
      <c r="AA62" s="563" t="e">
        <f t="shared" si="28"/>
        <v>#VALUE!</v>
      </c>
      <c r="AB62" s="563" t="e">
        <f t="shared" si="29"/>
        <v>#VALUE!</v>
      </c>
      <c r="AC62" s="563" t="e">
        <f t="shared" si="30"/>
        <v>#VALUE!</v>
      </c>
      <c r="AD62" s="564" t="e">
        <f t="shared" si="31"/>
        <v>#VALUE!</v>
      </c>
      <c r="AE62" s="564">
        <f t="shared" si="32"/>
        <v>0</v>
      </c>
      <c r="AF62" s="527">
        <f>IF(H62&gt;8,tab!$D$7,tab!$D$9)</f>
        <v>0.5</v>
      </c>
      <c r="AG62" s="542">
        <f t="shared" si="33"/>
        <v>0</v>
      </c>
      <c r="AH62" s="541">
        <f t="shared" si="34"/>
        <v>0</v>
      </c>
      <c r="AL62" s="133"/>
    </row>
    <row r="63" spans="2:38" x14ac:dyDescent="0.2">
      <c r="B63" s="45"/>
      <c r="C63" s="74"/>
      <c r="D63" s="211" t="str">
        <f>IF(loon!D31="","",loon!D31)</f>
        <v/>
      </c>
      <c r="E63" s="211" t="str">
        <f>IF(loon!E31="","",loon!E31)</f>
        <v/>
      </c>
      <c r="F63" s="264" t="str">
        <f>IF(loon!F31="","",loon!F31+1)</f>
        <v/>
      </c>
      <c r="G63" s="420" t="str">
        <f>IF(loon!G31="","",loon!G31)</f>
        <v/>
      </c>
      <c r="H63" s="264" t="str">
        <f>IF(loon!H31=0,"",loon!H31)</f>
        <v/>
      </c>
      <c r="I63" s="265" t="str">
        <f>IF(J63="","",(IF(loon!I31+1&gt;LOOKUP(H63,schaal,regels),loon!I31,loon!I31+1)))</f>
        <v/>
      </c>
      <c r="J63" s="266" t="str">
        <f>IF(loon!J31="","",loon!J31)</f>
        <v/>
      </c>
      <c r="K63" s="187"/>
      <c r="L63" s="524">
        <f>IF(loon!L31="",0,loon!L31)</f>
        <v>0</v>
      </c>
      <c r="M63" s="524">
        <f>IF(loon!M31="",0,loon!M31)</f>
        <v>0</v>
      </c>
      <c r="N63" s="559" t="str">
        <f t="shared" si="24"/>
        <v/>
      </c>
      <c r="O63" s="638" t="str">
        <f t="shared" si="36"/>
        <v/>
      </c>
      <c r="P63" s="560" t="str">
        <f t="shared" si="25"/>
        <v/>
      </c>
      <c r="Q63" s="75"/>
      <c r="R63" s="464" t="str">
        <f t="shared" si="35"/>
        <v/>
      </c>
      <c r="S63" s="464" t="str">
        <f t="shared" si="26"/>
        <v/>
      </c>
      <c r="T63" s="490" t="str">
        <f t="shared" si="27"/>
        <v/>
      </c>
      <c r="U63" s="561"/>
      <c r="V63" s="562"/>
      <c r="W63" s="128"/>
      <c r="X63" s="558"/>
      <c r="Y63" s="555" t="e">
        <f>VLOOKUP(H63,tab!$A$15:$V$56,I63+2)</f>
        <v>#VALUE!</v>
      </c>
      <c r="Z63" s="582">
        <f>tab!$E$6</f>
        <v>0.62</v>
      </c>
      <c r="AA63" s="563" t="e">
        <f t="shared" si="28"/>
        <v>#VALUE!</v>
      </c>
      <c r="AB63" s="563" t="e">
        <f t="shared" si="29"/>
        <v>#VALUE!</v>
      </c>
      <c r="AC63" s="563" t="e">
        <f t="shared" si="30"/>
        <v>#VALUE!</v>
      </c>
      <c r="AD63" s="564" t="e">
        <f t="shared" si="31"/>
        <v>#VALUE!</v>
      </c>
      <c r="AE63" s="564">
        <f t="shared" si="32"/>
        <v>0</v>
      </c>
      <c r="AF63" s="527">
        <f>IF(H63&gt;8,tab!$D$7,tab!$D$9)</f>
        <v>0.5</v>
      </c>
      <c r="AG63" s="542">
        <f t="shared" si="33"/>
        <v>0</v>
      </c>
      <c r="AH63" s="541">
        <f t="shared" si="34"/>
        <v>0</v>
      </c>
      <c r="AL63" s="133"/>
    </row>
    <row r="64" spans="2:38" x14ac:dyDescent="0.2">
      <c r="B64" s="45"/>
      <c r="C64" s="74"/>
      <c r="D64" s="211" t="str">
        <f>IF(loon!D32="","",loon!D32)</f>
        <v/>
      </c>
      <c r="E64" s="211" t="str">
        <f>IF(loon!E32="","",loon!E32)</f>
        <v/>
      </c>
      <c r="F64" s="264" t="str">
        <f>IF(loon!F32="","",loon!F32+1)</f>
        <v/>
      </c>
      <c r="G64" s="420" t="str">
        <f>IF(loon!G32="","",loon!G32)</f>
        <v/>
      </c>
      <c r="H64" s="264" t="str">
        <f>IF(loon!H32=0,"",loon!H32)</f>
        <v/>
      </c>
      <c r="I64" s="265" t="str">
        <f>IF(J64="","",(IF(loon!I32+1&gt;LOOKUP(H64,schaal,regels),loon!I32,loon!I32+1)))</f>
        <v/>
      </c>
      <c r="J64" s="266" t="str">
        <f>IF(loon!J32="","",loon!J32)</f>
        <v/>
      </c>
      <c r="K64" s="187"/>
      <c r="L64" s="524">
        <f>IF(loon!L32="",0,loon!L32)</f>
        <v>0</v>
      </c>
      <c r="M64" s="524">
        <f>IF(loon!M32="",0,loon!M32)</f>
        <v>0</v>
      </c>
      <c r="N64" s="559" t="str">
        <f t="shared" si="24"/>
        <v/>
      </c>
      <c r="O64" s="638" t="str">
        <f t="shared" si="36"/>
        <v/>
      </c>
      <c r="P64" s="560" t="str">
        <f t="shared" si="25"/>
        <v/>
      </c>
      <c r="Q64" s="75"/>
      <c r="R64" s="464" t="str">
        <f t="shared" si="35"/>
        <v/>
      </c>
      <c r="S64" s="464" t="str">
        <f t="shared" si="26"/>
        <v/>
      </c>
      <c r="T64" s="490" t="str">
        <f t="shared" si="27"/>
        <v/>
      </c>
      <c r="U64" s="561"/>
      <c r="V64" s="562"/>
      <c r="W64" s="128"/>
      <c r="X64" s="558"/>
      <c r="Y64" s="555" t="e">
        <f>VLOOKUP(H64,tab!$A$15:$V$56,I64+2)</f>
        <v>#VALUE!</v>
      </c>
      <c r="Z64" s="582">
        <f>tab!$E$6</f>
        <v>0.62</v>
      </c>
      <c r="AA64" s="563" t="e">
        <f t="shared" si="28"/>
        <v>#VALUE!</v>
      </c>
      <c r="AB64" s="563" t="e">
        <f t="shared" si="29"/>
        <v>#VALUE!</v>
      </c>
      <c r="AC64" s="563" t="e">
        <f t="shared" si="30"/>
        <v>#VALUE!</v>
      </c>
      <c r="AD64" s="564" t="e">
        <f t="shared" si="31"/>
        <v>#VALUE!</v>
      </c>
      <c r="AE64" s="564">
        <f t="shared" si="32"/>
        <v>0</v>
      </c>
      <c r="AF64" s="527">
        <f>IF(H64&gt;8,tab!$D$7,tab!$D$9)</f>
        <v>0.5</v>
      </c>
      <c r="AG64" s="542">
        <f t="shared" si="33"/>
        <v>0</v>
      </c>
      <c r="AH64" s="541">
        <f t="shared" si="34"/>
        <v>0</v>
      </c>
      <c r="AL64" s="133"/>
    </row>
    <row r="65" spans="2:43" x14ac:dyDescent="0.2">
      <c r="B65" s="45"/>
      <c r="C65" s="74"/>
      <c r="D65" s="211" t="str">
        <f>IF(loon!D33="","",loon!D33)</f>
        <v/>
      </c>
      <c r="E65" s="211" t="str">
        <f>IF(loon!E33="","",loon!E33)</f>
        <v/>
      </c>
      <c r="F65" s="264" t="str">
        <f>IF(loon!F33="","",loon!F33+1)</f>
        <v/>
      </c>
      <c r="G65" s="420" t="str">
        <f>IF(loon!G33="","",loon!G33)</f>
        <v/>
      </c>
      <c r="H65" s="264" t="str">
        <f>IF(loon!H33=0,"",loon!H33)</f>
        <v/>
      </c>
      <c r="I65" s="265" t="str">
        <f>IF(J65="","",(IF(loon!I33+1&gt;LOOKUP(H65,schaal,regels),loon!I33,loon!I33+1)))</f>
        <v/>
      </c>
      <c r="J65" s="266" t="str">
        <f>IF(loon!J33="","",loon!J33)</f>
        <v/>
      </c>
      <c r="K65" s="187"/>
      <c r="L65" s="524">
        <f>IF(loon!L33="",0,loon!L33)</f>
        <v>0</v>
      </c>
      <c r="M65" s="524">
        <f>IF(loon!M33="",0,loon!M33)</f>
        <v>0</v>
      </c>
      <c r="N65" s="559" t="str">
        <f t="shared" si="24"/>
        <v/>
      </c>
      <c r="O65" s="638" t="str">
        <f t="shared" si="36"/>
        <v/>
      </c>
      <c r="P65" s="560" t="str">
        <f t="shared" si="25"/>
        <v/>
      </c>
      <c r="Q65" s="75"/>
      <c r="R65" s="464" t="str">
        <f t="shared" si="35"/>
        <v/>
      </c>
      <c r="S65" s="464" t="str">
        <f t="shared" si="26"/>
        <v/>
      </c>
      <c r="T65" s="490" t="str">
        <f t="shared" si="27"/>
        <v/>
      </c>
      <c r="U65" s="561"/>
      <c r="V65" s="562"/>
      <c r="W65" s="128"/>
      <c r="X65" s="558"/>
      <c r="Y65" s="555" t="e">
        <f>VLOOKUP(H65,tab!$A$15:$V$56,I65+2)</f>
        <v>#VALUE!</v>
      </c>
      <c r="Z65" s="582">
        <f>tab!$E$6</f>
        <v>0.62</v>
      </c>
      <c r="AA65" s="563" t="e">
        <f t="shared" si="28"/>
        <v>#VALUE!</v>
      </c>
      <c r="AB65" s="563" t="e">
        <f t="shared" si="29"/>
        <v>#VALUE!</v>
      </c>
      <c r="AC65" s="563" t="e">
        <f t="shared" si="30"/>
        <v>#VALUE!</v>
      </c>
      <c r="AD65" s="564" t="e">
        <f t="shared" si="31"/>
        <v>#VALUE!</v>
      </c>
      <c r="AE65" s="564">
        <f t="shared" si="32"/>
        <v>0</v>
      </c>
      <c r="AF65" s="527">
        <f>IF(H65&gt;8,tab!$D$7,tab!$D$9)</f>
        <v>0.5</v>
      </c>
      <c r="AG65" s="542">
        <f t="shared" si="33"/>
        <v>0</v>
      </c>
      <c r="AH65" s="541">
        <f t="shared" si="34"/>
        <v>0</v>
      </c>
      <c r="AL65" s="133"/>
    </row>
    <row r="66" spans="2:43" x14ac:dyDescent="0.2">
      <c r="B66" s="45"/>
      <c r="C66" s="74"/>
      <c r="D66" s="211" t="str">
        <f>IF(loon!D34="","",loon!D34)</f>
        <v/>
      </c>
      <c r="E66" s="211" t="str">
        <f>IF(loon!E34="","",loon!E34)</f>
        <v/>
      </c>
      <c r="F66" s="264" t="str">
        <f>IF(loon!F34="","",loon!F34+1)</f>
        <v/>
      </c>
      <c r="G66" s="420" t="str">
        <f>IF(loon!G34="","",loon!G34)</f>
        <v/>
      </c>
      <c r="H66" s="264" t="str">
        <f>IF(loon!H34=0,"",loon!H34)</f>
        <v/>
      </c>
      <c r="I66" s="265" t="str">
        <f>IF(J66="","",(IF(loon!I34+1&gt;LOOKUP(H66,schaal,regels),loon!I34,loon!I34+1)))</f>
        <v/>
      </c>
      <c r="J66" s="266" t="str">
        <f>IF(loon!J34="","",loon!J34)</f>
        <v/>
      </c>
      <c r="K66" s="187"/>
      <c r="L66" s="524">
        <f>IF(loon!L34="",0,loon!L34)</f>
        <v>0</v>
      </c>
      <c r="M66" s="524">
        <f>IF(loon!M34="",0,loon!M34)</f>
        <v>0</v>
      </c>
      <c r="N66" s="559" t="str">
        <f t="shared" si="24"/>
        <v/>
      </c>
      <c r="O66" s="638" t="str">
        <f t="shared" si="36"/>
        <v/>
      </c>
      <c r="P66" s="560" t="str">
        <f t="shared" si="25"/>
        <v/>
      </c>
      <c r="Q66" s="75"/>
      <c r="R66" s="464" t="str">
        <f t="shared" si="35"/>
        <v/>
      </c>
      <c r="S66" s="464" t="str">
        <f t="shared" si="26"/>
        <v/>
      </c>
      <c r="T66" s="490" t="str">
        <f t="shared" si="27"/>
        <v/>
      </c>
      <c r="U66" s="561"/>
      <c r="V66" s="562"/>
      <c r="W66" s="128"/>
      <c r="X66" s="558"/>
      <c r="Y66" s="555" t="e">
        <f>VLOOKUP(H66,tab!$A$15:$V$56,I66+2)</f>
        <v>#VALUE!</v>
      </c>
      <c r="Z66" s="582">
        <f>tab!$E$6</f>
        <v>0.62</v>
      </c>
      <c r="AA66" s="563" t="e">
        <f t="shared" si="28"/>
        <v>#VALUE!</v>
      </c>
      <c r="AB66" s="563" t="e">
        <f t="shared" si="29"/>
        <v>#VALUE!</v>
      </c>
      <c r="AC66" s="563" t="e">
        <f t="shared" si="30"/>
        <v>#VALUE!</v>
      </c>
      <c r="AD66" s="564" t="e">
        <f t="shared" si="31"/>
        <v>#VALUE!</v>
      </c>
      <c r="AE66" s="564">
        <f t="shared" si="32"/>
        <v>0</v>
      </c>
      <c r="AF66" s="527">
        <f>IF(H66&gt;8,tab!$D$7,tab!$D$9)</f>
        <v>0.5</v>
      </c>
      <c r="AG66" s="542">
        <f t="shared" si="33"/>
        <v>0</v>
      </c>
      <c r="AH66" s="541">
        <f t="shared" si="34"/>
        <v>0</v>
      </c>
      <c r="AL66" s="133"/>
    </row>
    <row r="67" spans="2:43" x14ac:dyDescent="0.2">
      <c r="B67" s="45"/>
      <c r="C67" s="74"/>
      <c r="D67" s="211" t="str">
        <f>IF(loon!D35="","",loon!D35)</f>
        <v/>
      </c>
      <c r="E67" s="211" t="str">
        <f>IF(loon!E35="","",loon!E35)</f>
        <v/>
      </c>
      <c r="F67" s="264" t="str">
        <f>IF(loon!F35="","",loon!F35+1)</f>
        <v/>
      </c>
      <c r="G67" s="420" t="str">
        <f>IF(loon!G35="","",loon!G35)</f>
        <v/>
      </c>
      <c r="H67" s="264" t="str">
        <f>IF(loon!H35=0,"",loon!H35)</f>
        <v/>
      </c>
      <c r="I67" s="265" t="str">
        <f>IF(J67="","",(IF(loon!I35+1&gt;LOOKUP(H67,schaal,regels),loon!I35,loon!I35+1)))</f>
        <v/>
      </c>
      <c r="J67" s="266" t="str">
        <f>IF(loon!J35="","",loon!J35)</f>
        <v/>
      </c>
      <c r="K67" s="187"/>
      <c r="L67" s="524">
        <f>IF(loon!L35="",0,loon!L35)</f>
        <v>0</v>
      </c>
      <c r="M67" s="524">
        <f>IF(loon!M35="",0,loon!M35)</f>
        <v>0</v>
      </c>
      <c r="N67" s="559" t="str">
        <f t="shared" si="24"/>
        <v/>
      </c>
      <c r="O67" s="638" t="str">
        <f t="shared" si="36"/>
        <v/>
      </c>
      <c r="P67" s="560" t="str">
        <f t="shared" si="25"/>
        <v/>
      </c>
      <c r="Q67" s="75"/>
      <c r="R67" s="464" t="str">
        <f t="shared" si="35"/>
        <v/>
      </c>
      <c r="S67" s="464" t="str">
        <f t="shared" si="26"/>
        <v/>
      </c>
      <c r="T67" s="490" t="str">
        <f t="shared" si="27"/>
        <v/>
      </c>
      <c r="U67" s="561"/>
      <c r="V67" s="562"/>
      <c r="W67" s="128"/>
      <c r="X67" s="558"/>
      <c r="Y67" s="555" t="e">
        <f>VLOOKUP(H67,tab!$A$15:$V$56,I67+2)</f>
        <v>#VALUE!</v>
      </c>
      <c r="Z67" s="582">
        <f>tab!$E$6</f>
        <v>0.62</v>
      </c>
      <c r="AA67" s="563" t="e">
        <f t="shared" si="28"/>
        <v>#VALUE!</v>
      </c>
      <c r="AB67" s="563" t="e">
        <f t="shared" si="29"/>
        <v>#VALUE!</v>
      </c>
      <c r="AC67" s="563" t="e">
        <f t="shared" si="30"/>
        <v>#VALUE!</v>
      </c>
      <c r="AD67" s="564" t="e">
        <f t="shared" si="31"/>
        <v>#VALUE!</v>
      </c>
      <c r="AE67" s="564">
        <f t="shared" si="32"/>
        <v>0</v>
      </c>
      <c r="AF67" s="527">
        <f>IF(H67&gt;8,tab!$D$7,tab!$D$9)</f>
        <v>0.5</v>
      </c>
      <c r="AG67" s="542">
        <f t="shared" si="33"/>
        <v>0</v>
      </c>
      <c r="AH67" s="541">
        <f t="shared" si="34"/>
        <v>0</v>
      </c>
      <c r="AL67" s="133"/>
    </row>
    <row r="68" spans="2:43" x14ac:dyDescent="0.2">
      <c r="B68" s="45"/>
      <c r="C68" s="74"/>
      <c r="D68" s="168"/>
      <c r="E68" s="168"/>
      <c r="F68" s="173"/>
      <c r="G68" s="173"/>
      <c r="H68" s="173"/>
      <c r="I68" s="256"/>
      <c r="J68" s="486">
        <f>SUM(J48:J67)</f>
        <v>2</v>
      </c>
      <c r="K68" s="187"/>
      <c r="L68" s="548">
        <f t="shared" ref="L68:P68" si="37">SUM(L48:L67)</f>
        <v>0</v>
      </c>
      <c r="M68" s="548">
        <f t="shared" si="37"/>
        <v>0</v>
      </c>
      <c r="N68" s="548">
        <f>SUM(N48:N67)</f>
        <v>80</v>
      </c>
      <c r="O68" s="548">
        <f t="shared" si="37"/>
        <v>0</v>
      </c>
      <c r="P68" s="548">
        <f t="shared" si="37"/>
        <v>80</v>
      </c>
      <c r="Q68" s="187"/>
      <c r="R68" s="487">
        <f>SUM(R48:R67)</f>
        <v>135170.3978300181</v>
      </c>
      <c r="S68" s="487">
        <f t="shared" ref="S68:T68" si="38">SUM(S48:S67)</f>
        <v>3339.6021699819175</v>
      </c>
      <c r="T68" s="487">
        <f t="shared" si="38"/>
        <v>138510.00000000003</v>
      </c>
      <c r="U68" s="257"/>
      <c r="V68" s="47"/>
      <c r="Y68" s="556" t="e">
        <f>SUM(Y48:Y67)</f>
        <v>#VALUE!</v>
      </c>
      <c r="Z68" s="556"/>
      <c r="AA68" s="556"/>
      <c r="AB68" s="556"/>
      <c r="AC68" s="556"/>
      <c r="AG68" s="538">
        <f>SUM(AG48:AG67)</f>
        <v>0</v>
      </c>
      <c r="AH68" s="543">
        <f>SUM(AH48:AH67)</f>
        <v>0</v>
      </c>
    </row>
    <row r="69" spans="2:43" x14ac:dyDescent="0.2">
      <c r="B69" s="45"/>
      <c r="C69" s="85"/>
      <c r="D69" s="259"/>
      <c r="E69" s="259"/>
      <c r="F69" s="207"/>
      <c r="G69" s="207"/>
      <c r="H69" s="207"/>
      <c r="I69" s="260"/>
      <c r="J69" s="262"/>
      <c r="K69" s="260"/>
      <c r="L69" s="260"/>
      <c r="M69" s="260"/>
      <c r="N69" s="260"/>
      <c r="O69" s="260"/>
      <c r="P69" s="260"/>
      <c r="Q69" s="260"/>
      <c r="R69" s="267"/>
      <c r="S69" s="267"/>
      <c r="T69" s="267"/>
      <c r="U69" s="268"/>
      <c r="V69" s="47"/>
      <c r="Y69" s="557"/>
      <c r="Z69" s="556"/>
      <c r="AA69" s="557"/>
      <c r="AB69" s="557"/>
      <c r="AC69" s="557"/>
      <c r="AG69" s="544"/>
      <c r="AH69" s="545"/>
    </row>
    <row r="70" spans="2:43" ht="12.75" customHeight="1" x14ac:dyDescent="0.2">
      <c r="B70" s="66"/>
      <c r="C70" s="67"/>
      <c r="D70" s="242"/>
      <c r="E70" s="242"/>
      <c r="F70" s="243"/>
      <c r="G70" s="243"/>
      <c r="H70" s="243"/>
      <c r="I70" s="244"/>
      <c r="J70" s="245"/>
      <c r="K70" s="67"/>
      <c r="L70" s="246"/>
      <c r="M70" s="246"/>
      <c r="N70" s="246"/>
      <c r="O70" s="246"/>
      <c r="P70" s="246"/>
      <c r="Q70" s="67"/>
      <c r="R70" s="247"/>
      <c r="S70" s="247"/>
      <c r="T70" s="153"/>
      <c r="U70" s="67"/>
      <c r="V70" s="69"/>
      <c r="Y70" s="555"/>
      <c r="Z70" s="558"/>
      <c r="AA70" s="555"/>
      <c r="AB70" s="555"/>
      <c r="AC70" s="555"/>
      <c r="AG70" s="542"/>
      <c r="AH70" s="546"/>
    </row>
    <row r="71" spans="2:43" ht="12.75" customHeight="1" x14ac:dyDescent="0.2">
      <c r="H71" s="93"/>
      <c r="J71" s="129"/>
      <c r="L71" s="109"/>
      <c r="M71" s="109"/>
      <c r="N71" s="109"/>
      <c r="O71" s="109"/>
      <c r="P71" s="109"/>
      <c r="R71" s="128"/>
      <c r="S71" s="128"/>
      <c r="T71" s="130"/>
      <c r="Y71" s="555"/>
      <c r="Z71" s="558"/>
      <c r="AA71" s="555"/>
      <c r="AB71" s="555"/>
      <c r="AC71" s="555"/>
      <c r="AG71" s="542"/>
      <c r="AH71" s="546"/>
    </row>
    <row r="72" spans="2:43" ht="12.75" customHeight="1" x14ac:dyDescent="0.2">
      <c r="H72" s="93"/>
      <c r="J72" s="129"/>
      <c r="L72" s="109"/>
      <c r="M72" s="109"/>
      <c r="N72" s="109"/>
      <c r="O72" s="109"/>
      <c r="P72" s="109"/>
      <c r="R72" s="128"/>
      <c r="S72" s="128"/>
      <c r="T72" s="130"/>
      <c r="Y72" s="555"/>
      <c r="Z72" s="558"/>
      <c r="AA72" s="555"/>
      <c r="AB72" s="555"/>
      <c r="AC72" s="555"/>
      <c r="AG72" s="542"/>
      <c r="AH72" s="546"/>
    </row>
    <row r="73" spans="2:43" ht="12.75" customHeight="1" x14ac:dyDescent="0.2">
      <c r="C73" s="30" t="s">
        <v>29</v>
      </c>
      <c r="E73" s="119" t="str">
        <f>tab!F3</f>
        <v>2019/20</v>
      </c>
      <c r="H73" s="93"/>
      <c r="J73" s="129"/>
      <c r="L73" s="109"/>
      <c r="M73" s="109"/>
      <c r="N73" s="109"/>
      <c r="O73" s="109"/>
      <c r="P73" s="109"/>
      <c r="R73" s="128"/>
      <c r="S73" s="128"/>
      <c r="T73" s="130"/>
      <c r="Y73" s="555"/>
      <c r="Z73" s="558"/>
      <c r="AA73" s="555"/>
      <c r="AB73" s="555"/>
      <c r="AC73" s="555"/>
      <c r="AG73" s="542"/>
      <c r="AH73" s="546"/>
    </row>
    <row r="74" spans="2:43" ht="12.75" customHeight="1" x14ac:dyDescent="0.2">
      <c r="C74" s="30" t="s">
        <v>35</v>
      </c>
      <c r="E74" s="119">
        <f>tab!G4</f>
        <v>43739</v>
      </c>
      <c r="H74" s="93"/>
      <c r="J74" s="129"/>
      <c r="L74" s="109"/>
      <c r="M74" s="109"/>
      <c r="N74" s="109"/>
      <c r="O74" s="109"/>
      <c r="P74" s="109"/>
      <c r="R74" s="128"/>
      <c r="S74" s="128"/>
      <c r="T74" s="130"/>
      <c r="Y74" s="555"/>
      <c r="Z74" s="558"/>
      <c r="AA74" s="555"/>
      <c r="AB74" s="555"/>
      <c r="AC74" s="555"/>
      <c r="AG74" s="542"/>
      <c r="AH74" s="546"/>
    </row>
    <row r="75" spans="2:43" ht="12.75" customHeight="1" x14ac:dyDescent="0.2">
      <c r="H75" s="93"/>
      <c r="J75" s="129"/>
      <c r="L75" s="109"/>
      <c r="M75" s="109"/>
      <c r="N75" s="109"/>
      <c r="O75" s="109"/>
      <c r="P75" s="109"/>
      <c r="R75" s="128"/>
      <c r="S75" s="128"/>
      <c r="T75" s="130"/>
      <c r="Y75" s="555"/>
      <c r="Z75" s="558"/>
      <c r="AA75" s="555"/>
      <c r="AB75" s="555"/>
      <c r="AC75" s="555"/>
      <c r="AG75" s="542"/>
      <c r="AH75" s="546"/>
    </row>
    <row r="76" spans="2:43" ht="12.75" customHeight="1" x14ac:dyDescent="0.2">
      <c r="C76" s="466"/>
      <c r="D76" s="467"/>
      <c r="E76" s="468"/>
      <c r="F76" s="469"/>
      <c r="G76" s="470"/>
      <c r="H76" s="471"/>
      <c r="I76" s="471"/>
      <c r="J76" s="472"/>
      <c r="K76" s="451"/>
      <c r="L76" s="471"/>
      <c r="M76" s="471"/>
      <c r="N76" s="471"/>
      <c r="O76" s="471"/>
      <c r="P76" s="471"/>
      <c r="Q76" s="451"/>
      <c r="R76" s="451"/>
      <c r="S76" s="451"/>
      <c r="T76" s="473"/>
      <c r="U76" s="165"/>
      <c r="AE76" s="537"/>
      <c r="AF76" s="533"/>
      <c r="AI76" s="120"/>
      <c r="AJ76" s="38"/>
      <c r="AK76" s="121"/>
      <c r="AL76" s="122"/>
      <c r="AM76" s="123"/>
      <c r="AN76" s="124"/>
      <c r="AO76" s="121"/>
    </row>
    <row r="77" spans="2:43" ht="12.75" customHeight="1" x14ac:dyDescent="0.2">
      <c r="C77" s="474"/>
      <c r="D77" s="521" t="s">
        <v>214</v>
      </c>
      <c r="E77" s="523"/>
      <c r="F77" s="523"/>
      <c r="G77" s="523"/>
      <c r="H77" s="522"/>
      <c r="I77" s="522"/>
      <c r="J77" s="522"/>
      <c r="K77" s="522"/>
      <c r="L77" s="521" t="s">
        <v>295</v>
      </c>
      <c r="M77" s="525"/>
      <c r="N77" s="521"/>
      <c r="O77" s="521"/>
      <c r="P77" s="565"/>
      <c r="Q77" s="475"/>
      <c r="R77" s="521" t="s">
        <v>293</v>
      </c>
      <c r="S77" s="522"/>
      <c r="T77" s="566"/>
      <c r="U77" s="567"/>
      <c r="V77" s="584"/>
      <c r="W77" s="569"/>
      <c r="X77" s="584"/>
      <c r="Y77" s="550"/>
      <c r="Z77" s="570"/>
      <c r="AA77" s="550"/>
      <c r="AB77" s="550"/>
      <c r="AC77" s="550"/>
      <c r="AD77" s="571"/>
      <c r="AE77" s="571"/>
      <c r="AF77" s="529"/>
      <c r="AG77" s="538"/>
      <c r="AH77" s="539"/>
      <c r="AN77" s="30"/>
      <c r="AO77" s="30"/>
      <c r="AP77" s="131"/>
      <c r="AQ77" s="131"/>
    </row>
    <row r="78" spans="2:43" ht="12.75" customHeight="1" x14ac:dyDescent="0.2">
      <c r="C78" s="474"/>
      <c r="D78" s="476" t="s">
        <v>292</v>
      </c>
      <c r="E78" s="477" t="s">
        <v>30</v>
      </c>
      <c r="F78" s="478" t="s">
        <v>1</v>
      </c>
      <c r="G78" s="479" t="s">
        <v>215</v>
      </c>
      <c r="H78" s="478" t="s">
        <v>40</v>
      </c>
      <c r="I78" s="478" t="s">
        <v>44</v>
      </c>
      <c r="J78" s="480" t="s">
        <v>216</v>
      </c>
      <c r="K78" s="449"/>
      <c r="L78" s="481" t="s">
        <v>283</v>
      </c>
      <c r="M78" s="481" t="s">
        <v>284</v>
      </c>
      <c r="N78" s="481" t="s">
        <v>282</v>
      </c>
      <c r="O78" s="481" t="s">
        <v>283</v>
      </c>
      <c r="P78" s="572" t="s">
        <v>296</v>
      </c>
      <c r="Q78" s="449"/>
      <c r="R78" s="526" t="s">
        <v>34</v>
      </c>
      <c r="S78" s="484" t="s">
        <v>297</v>
      </c>
      <c r="T78" s="573" t="s">
        <v>34</v>
      </c>
      <c r="U78" s="574"/>
      <c r="V78" s="553"/>
      <c r="W78" s="576"/>
      <c r="X78" s="553"/>
      <c r="Y78" s="554" t="s">
        <v>74</v>
      </c>
      <c r="Z78" s="577" t="s">
        <v>298</v>
      </c>
      <c r="AA78" s="553" t="s">
        <v>299</v>
      </c>
      <c r="AB78" s="553" t="s">
        <v>299</v>
      </c>
      <c r="AC78" s="553" t="s">
        <v>300</v>
      </c>
      <c r="AD78" s="578" t="s">
        <v>301</v>
      </c>
      <c r="AE78" s="578" t="s">
        <v>302</v>
      </c>
      <c r="AF78" s="529"/>
      <c r="AG78" s="540" t="s">
        <v>73</v>
      </c>
      <c r="AH78" s="539" t="s">
        <v>241</v>
      </c>
      <c r="AN78" s="30"/>
      <c r="AO78" s="30"/>
      <c r="AP78" s="131"/>
      <c r="AQ78" s="132"/>
    </row>
    <row r="79" spans="2:43" s="31" customFormat="1" ht="12.75" customHeight="1" x14ac:dyDescent="0.2">
      <c r="C79" s="485"/>
      <c r="D79" s="523"/>
      <c r="E79" s="477"/>
      <c r="F79" s="478" t="s">
        <v>2</v>
      </c>
      <c r="G79" s="478" t="s">
        <v>236</v>
      </c>
      <c r="H79" s="478"/>
      <c r="I79" s="478"/>
      <c r="J79" s="480"/>
      <c r="K79" s="449"/>
      <c r="L79" s="481" t="s">
        <v>285</v>
      </c>
      <c r="M79" s="481" t="s">
        <v>286</v>
      </c>
      <c r="N79" s="481" t="s">
        <v>303</v>
      </c>
      <c r="O79" s="481" t="s">
        <v>287</v>
      </c>
      <c r="P79" s="572" t="s">
        <v>69</v>
      </c>
      <c r="Q79" s="449"/>
      <c r="R79" s="483" t="s">
        <v>304</v>
      </c>
      <c r="S79" s="484" t="s">
        <v>288</v>
      </c>
      <c r="T79" s="573" t="s">
        <v>69</v>
      </c>
      <c r="U79" s="579"/>
      <c r="V79" s="550"/>
      <c r="W79" s="581"/>
      <c r="X79" s="550"/>
      <c r="Y79" s="554" t="s">
        <v>37</v>
      </c>
      <c r="Z79" s="583">
        <f>tab!$E$6</f>
        <v>0.62</v>
      </c>
      <c r="AA79" s="553" t="s">
        <v>305</v>
      </c>
      <c r="AB79" s="553" t="s">
        <v>306</v>
      </c>
      <c r="AC79" s="553" t="s">
        <v>307</v>
      </c>
      <c r="AD79" s="578" t="s">
        <v>308</v>
      </c>
      <c r="AE79" s="578" t="s">
        <v>308</v>
      </c>
      <c r="AF79" s="529"/>
      <c r="AG79" s="540"/>
      <c r="AH79" s="541" t="s">
        <v>43</v>
      </c>
      <c r="AQ79" s="127"/>
    </row>
    <row r="80" spans="2:43" ht="12.75" customHeight="1" x14ac:dyDescent="0.2">
      <c r="C80" s="74"/>
      <c r="D80" s="75"/>
      <c r="E80" s="75"/>
      <c r="F80" s="166"/>
      <c r="G80" s="166"/>
      <c r="H80" s="250"/>
      <c r="I80" s="250"/>
      <c r="J80" s="251"/>
      <c r="K80" s="253"/>
      <c r="L80" s="252"/>
      <c r="M80" s="252"/>
      <c r="N80" s="252"/>
      <c r="O80" s="252"/>
      <c r="P80" s="252"/>
      <c r="Q80" s="253"/>
      <c r="R80" s="254"/>
      <c r="S80" s="254"/>
      <c r="T80" s="254"/>
      <c r="U80" s="255"/>
      <c r="V80" s="550"/>
      <c r="Y80" s="554"/>
      <c r="Z80" s="584"/>
      <c r="AA80" s="554"/>
      <c r="AB80" s="554"/>
      <c r="AC80" s="554"/>
      <c r="AE80" s="529"/>
      <c r="AF80" s="529"/>
      <c r="AG80" s="540"/>
      <c r="AH80" s="541"/>
      <c r="AN80" s="30"/>
      <c r="AO80" s="30"/>
      <c r="AQ80" s="128"/>
    </row>
    <row r="81" spans="3:38" ht="12.75" customHeight="1" x14ac:dyDescent="0.2">
      <c r="C81" s="74"/>
      <c r="D81" s="211" t="str">
        <f>IF(loon!D48="","",loon!D48)</f>
        <v/>
      </c>
      <c r="E81" s="211" t="str">
        <f>IF(loon!E48=0,"",loon!E48)</f>
        <v>nn</v>
      </c>
      <c r="F81" s="264">
        <f>IF(loon!F48="","",loon!F48+1)</f>
        <v>24</v>
      </c>
      <c r="G81" s="420">
        <f>IF(loon!G48="","",loon!G48)</f>
        <v>27395</v>
      </c>
      <c r="H81" s="265" t="str">
        <f>IF(loon!H48=0,"",loon!H48)</f>
        <v>LB</v>
      </c>
      <c r="I81" s="265">
        <f>IF(J81="","",(IF(loon!I48+1&gt;LOOKUP(H81,schaal,regels),loon!I48,loon!I48+1)))</f>
        <v>11</v>
      </c>
      <c r="J81" s="266">
        <f>IF(loon!J48="","",loon!J48)</f>
        <v>1</v>
      </c>
      <c r="K81" s="187"/>
      <c r="L81" s="547">
        <f>IF(loon!L48="","",loon!L48)</f>
        <v>0</v>
      </c>
      <c r="M81" s="547">
        <f>IF(loon!M48="","",loon!M48)</f>
        <v>0</v>
      </c>
      <c r="N81" s="559">
        <f t="shared" ref="N81:N100" si="39">IF(J81="","",IF((J81*40)&gt;40,40,((J81*40))))</f>
        <v>40</v>
      </c>
      <c r="O81" s="638">
        <f t="shared" ref="O81:O100" si="40">IF(J81="","",IF(I81&lt;4,(40*J81),0))</f>
        <v>0</v>
      </c>
      <c r="P81" s="560">
        <f t="shared" ref="P81:P100" si="41">IF(J81="","",(SUM(L81:O81)))</f>
        <v>40</v>
      </c>
      <c r="Q81" s="75"/>
      <c r="R81" s="464">
        <f>IF(J81="","",(((1659*J81)-P81)*AB81))</f>
        <v>63743.51392405064</v>
      </c>
      <c r="S81" s="464">
        <f t="shared" ref="S81:S100" si="42">IF(J81="","",(P81*AC81)+(AA81*AD81)+((AE81*AA81*(1-AF81))))</f>
        <v>1574.8860759493673</v>
      </c>
      <c r="T81" s="490">
        <f t="shared" ref="T81:T100" si="43">IF(J81="","",(R81+S81))</f>
        <v>65318.400000000009</v>
      </c>
      <c r="U81" s="561"/>
      <c r="V81" s="558"/>
      <c r="W81" s="128"/>
      <c r="X81" s="558"/>
      <c r="Y81" s="555">
        <f>VLOOKUP(H81,tab!$A$15:$V$56,I81+2)</f>
        <v>3360</v>
      </c>
      <c r="Z81" s="582">
        <f>tab!$E$6</f>
        <v>0.62</v>
      </c>
      <c r="AA81" s="563">
        <f t="shared" ref="AA81:AA100" si="44">(Y81*12/1659)</f>
        <v>24.303797468354432</v>
      </c>
      <c r="AB81" s="563">
        <f t="shared" ref="AB81:AB100" si="45">(Y81*12*(1+Z81))/1659</f>
        <v>39.372151898734181</v>
      </c>
      <c r="AC81" s="563">
        <f t="shared" ref="AC81:AC100" si="46">AB81-AA81</f>
        <v>15.068354430379749</v>
      </c>
      <c r="AD81" s="564">
        <f t="shared" ref="AD81:AD100" si="47">(N81+O81)</f>
        <v>40</v>
      </c>
      <c r="AE81" s="564">
        <f t="shared" ref="AE81:AE100" si="48">(L81+M81)</f>
        <v>0</v>
      </c>
      <c r="AF81" s="527">
        <f>IF(H81&gt;8,tab!$D$7,tab!$D$9)</f>
        <v>0.5</v>
      </c>
      <c r="AG81" s="542">
        <f t="shared" ref="AG81:AG100" si="49">IF(F81&lt;25,0,IF(F81=25,25,IF(F81&lt;40,0,IF(F81=40,40,IF(F81&gt;=40,0)))))</f>
        <v>0</v>
      </c>
      <c r="AH81" s="541">
        <f t="shared" ref="AH81:AH100" si="50">IF(AG81=25,(Y81*1.08*(J81)/2),IF(AG81=40,(Y81*1.08*(J81)),IF(AG81=0,0)))</f>
        <v>0</v>
      </c>
      <c r="AL81" s="133"/>
    </row>
    <row r="82" spans="3:38" ht="12.75" customHeight="1" x14ac:dyDescent="0.2">
      <c r="C82" s="74"/>
      <c r="D82" s="211" t="str">
        <f>IF(loon!D49="","",loon!D49)</f>
        <v/>
      </c>
      <c r="E82" s="211" t="str">
        <f>IF(loon!E49=0,"",loon!E49)</f>
        <v/>
      </c>
      <c r="F82" s="264" t="str">
        <f>IF(loon!F49="","",loon!F49+1)</f>
        <v/>
      </c>
      <c r="G82" s="420" t="str">
        <f>IF(loon!G49="","",loon!G49)</f>
        <v/>
      </c>
      <c r="H82" s="264" t="str">
        <f>IF(loon!H49=0,"",loon!H49)</f>
        <v>LD</v>
      </c>
      <c r="I82" s="265">
        <f>IF(J82="","",(IF(loon!I49+1&gt;LOOKUP(H82,schaal,regels),loon!I49,loon!I49+1)))</f>
        <v>10</v>
      </c>
      <c r="J82" s="266">
        <f>IF(loon!J49="","",loon!J49)</f>
        <v>1</v>
      </c>
      <c r="K82" s="187"/>
      <c r="L82" s="547">
        <f>IF(loon!L49="","",loon!L49)</f>
        <v>0</v>
      </c>
      <c r="M82" s="547">
        <f>IF(loon!M49="","",loon!M49)</f>
        <v>0</v>
      </c>
      <c r="N82" s="559">
        <f t="shared" si="39"/>
        <v>40</v>
      </c>
      <c r="O82" s="638">
        <f t="shared" si="40"/>
        <v>0</v>
      </c>
      <c r="P82" s="560">
        <f t="shared" si="41"/>
        <v>40</v>
      </c>
      <c r="Q82" s="75"/>
      <c r="R82" s="464">
        <f t="shared" ref="R82:R100" si="51">IF(J82="","",(((1659*J82)-P82)*AB82))</f>
        <v>77232.096781193482</v>
      </c>
      <c r="S82" s="464">
        <f t="shared" si="42"/>
        <v>1908.14321880651</v>
      </c>
      <c r="T82" s="490">
        <f t="shared" si="43"/>
        <v>79140.239999999991</v>
      </c>
      <c r="U82" s="561"/>
      <c r="V82" s="558"/>
      <c r="W82" s="128"/>
      <c r="X82" s="558"/>
      <c r="Y82" s="555">
        <f>VLOOKUP(H82,tab!$A$15:$V$56,I82+2)</f>
        <v>4071</v>
      </c>
      <c r="Z82" s="582">
        <f>tab!$E$6</f>
        <v>0.62</v>
      </c>
      <c r="AA82" s="563">
        <f t="shared" si="44"/>
        <v>29.446654611211574</v>
      </c>
      <c r="AB82" s="563">
        <f t="shared" si="45"/>
        <v>47.703580470162748</v>
      </c>
      <c r="AC82" s="563">
        <f t="shared" si="46"/>
        <v>18.256925858951174</v>
      </c>
      <c r="AD82" s="564">
        <f t="shared" si="47"/>
        <v>40</v>
      </c>
      <c r="AE82" s="564">
        <f t="shared" si="48"/>
        <v>0</v>
      </c>
      <c r="AF82" s="527">
        <f>IF(H82&gt;8,tab!$D$7,tab!$D$9)</f>
        <v>0.5</v>
      </c>
      <c r="AG82" s="542">
        <f t="shared" si="49"/>
        <v>0</v>
      </c>
      <c r="AH82" s="541">
        <f t="shared" si="50"/>
        <v>0</v>
      </c>
      <c r="AL82" s="133"/>
    </row>
    <row r="83" spans="3:38" ht="12.75" customHeight="1" x14ac:dyDescent="0.2">
      <c r="C83" s="74"/>
      <c r="D83" s="211" t="str">
        <f>IF(loon!D50="","",loon!D50)</f>
        <v/>
      </c>
      <c r="E83" s="211" t="str">
        <f>IF(loon!E50=0,"",loon!E50)</f>
        <v/>
      </c>
      <c r="F83" s="264" t="str">
        <f>IF(loon!F50="","",loon!F50+1)</f>
        <v/>
      </c>
      <c r="G83" s="420" t="str">
        <f>IF(loon!G50="","",loon!G50)</f>
        <v/>
      </c>
      <c r="H83" s="264" t="str">
        <f>IF(loon!H50=0,"",loon!H50)</f>
        <v/>
      </c>
      <c r="I83" s="265" t="str">
        <f>IF(J83="","",(IF(loon!I50+1&gt;LOOKUP(H83,schaal,regels),loon!I50,loon!I50+1)))</f>
        <v/>
      </c>
      <c r="J83" s="266" t="str">
        <f>IF(loon!J50="","",loon!J50)</f>
        <v/>
      </c>
      <c r="K83" s="187"/>
      <c r="L83" s="547">
        <f>IF(loon!L50="","",loon!L50)</f>
        <v>0</v>
      </c>
      <c r="M83" s="547">
        <f>IF(loon!M50="","",loon!M50)</f>
        <v>0</v>
      </c>
      <c r="N83" s="559" t="str">
        <f t="shared" si="39"/>
        <v/>
      </c>
      <c r="O83" s="638" t="str">
        <f t="shared" si="40"/>
        <v/>
      </c>
      <c r="P83" s="560" t="str">
        <f t="shared" si="41"/>
        <v/>
      </c>
      <c r="Q83" s="75"/>
      <c r="R83" s="464" t="str">
        <f t="shared" si="51"/>
        <v/>
      </c>
      <c r="S83" s="464" t="str">
        <f t="shared" si="42"/>
        <v/>
      </c>
      <c r="T83" s="490" t="str">
        <f t="shared" si="43"/>
        <v/>
      </c>
      <c r="U83" s="561"/>
      <c r="V83" s="558"/>
      <c r="W83" s="128"/>
      <c r="X83" s="558"/>
      <c r="Y83" s="555" t="e">
        <f>VLOOKUP(H83,tab!$A$15:$V$56,I83+2)</f>
        <v>#VALUE!</v>
      </c>
      <c r="Z83" s="582">
        <f>tab!$E$6</f>
        <v>0.62</v>
      </c>
      <c r="AA83" s="563" t="e">
        <f t="shared" si="44"/>
        <v>#VALUE!</v>
      </c>
      <c r="AB83" s="563" t="e">
        <f t="shared" si="45"/>
        <v>#VALUE!</v>
      </c>
      <c r="AC83" s="563" t="e">
        <f t="shared" si="46"/>
        <v>#VALUE!</v>
      </c>
      <c r="AD83" s="564" t="e">
        <f t="shared" si="47"/>
        <v>#VALUE!</v>
      </c>
      <c r="AE83" s="564">
        <f t="shared" si="48"/>
        <v>0</v>
      </c>
      <c r="AF83" s="527">
        <f>IF(H83&gt;8,tab!$D$7,tab!$D$9)</f>
        <v>0.5</v>
      </c>
      <c r="AG83" s="542">
        <f t="shared" si="49"/>
        <v>0</v>
      </c>
      <c r="AH83" s="541">
        <f t="shared" si="50"/>
        <v>0</v>
      </c>
      <c r="AL83" s="133"/>
    </row>
    <row r="84" spans="3:38" ht="12.75" customHeight="1" x14ac:dyDescent="0.2">
      <c r="C84" s="74"/>
      <c r="D84" s="211" t="str">
        <f>IF(loon!D51="","",loon!D51)</f>
        <v/>
      </c>
      <c r="E84" s="211" t="str">
        <f>IF(loon!E51=0,"",loon!E51)</f>
        <v/>
      </c>
      <c r="F84" s="264" t="str">
        <f>IF(loon!F51="","",loon!F51+1)</f>
        <v/>
      </c>
      <c r="G84" s="420" t="str">
        <f>IF(loon!G51="","",loon!G51)</f>
        <v/>
      </c>
      <c r="H84" s="264" t="str">
        <f>IF(loon!H51=0,"",loon!H51)</f>
        <v/>
      </c>
      <c r="I84" s="265" t="str">
        <f>IF(J84="","",(IF(loon!I51+1&gt;LOOKUP(H84,schaal,regels),loon!I51,loon!I51+1)))</f>
        <v/>
      </c>
      <c r="J84" s="266" t="str">
        <f>IF(loon!J51="","",loon!J51)</f>
        <v/>
      </c>
      <c r="K84" s="187"/>
      <c r="L84" s="547">
        <f>IF(loon!L51="","",loon!L51)</f>
        <v>0</v>
      </c>
      <c r="M84" s="547">
        <f>IF(loon!M51="","",loon!M51)</f>
        <v>0</v>
      </c>
      <c r="N84" s="559" t="str">
        <f t="shared" si="39"/>
        <v/>
      </c>
      <c r="O84" s="638" t="str">
        <f t="shared" si="40"/>
        <v/>
      </c>
      <c r="P84" s="560" t="str">
        <f t="shared" si="41"/>
        <v/>
      </c>
      <c r="Q84" s="75"/>
      <c r="R84" s="464" t="str">
        <f t="shared" si="51"/>
        <v/>
      </c>
      <c r="S84" s="464" t="str">
        <f t="shared" si="42"/>
        <v/>
      </c>
      <c r="T84" s="490" t="str">
        <f t="shared" si="43"/>
        <v/>
      </c>
      <c r="U84" s="561"/>
      <c r="V84" s="558"/>
      <c r="W84" s="128"/>
      <c r="X84" s="558"/>
      <c r="Y84" s="555" t="e">
        <f>VLOOKUP(H84,tab!$A$15:$V$56,I84+2)</f>
        <v>#VALUE!</v>
      </c>
      <c r="Z84" s="582">
        <f>tab!$E$6</f>
        <v>0.62</v>
      </c>
      <c r="AA84" s="563" t="e">
        <f t="shared" si="44"/>
        <v>#VALUE!</v>
      </c>
      <c r="AB84" s="563" t="e">
        <f t="shared" si="45"/>
        <v>#VALUE!</v>
      </c>
      <c r="AC84" s="563" t="e">
        <f t="shared" si="46"/>
        <v>#VALUE!</v>
      </c>
      <c r="AD84" s="564" t="e">
        <f t="shared" si="47"/>
        <v>#VALUE!</v>
      </c>
      <c r="AE84" s="564">
        <f t="shared" si="48"/>
        <v>0</v>
      </c>
      <c r="AF84" s="527">
        <f>IF(H84&gt;8,tab!$D$7,tab!$D$9)</f>
        <v>0.5</v>
      </c>
      <c r="AG84" s="542">
        <f t="shared" si="49"/>
        <v>0</v>
      </c>
      <c r="AH84" s="541">
        <f t="shared" si="50"/>
        <v>0</v>
      </c>
      <c r="AL84" s="133"/>
    </row>
    <row r="85" spans="3:38" ht="12.75" customHeight="1" x14ac:dyDescent="0.2">
      <c r="C85" s="74"/>
      <c r="D85" s="211" t="str">
        <f>IF(loon!D52="","",loon!D52)</f>
        <v/>
      </c>
      <c r="E85" s="211" t="str">
        <f>IF(loon!E52=0,"",loon!E52)</f>
        <v/>
      </c>
      <c r="F85" s="264" t="str">
        <f>IF(loon!F52="","",loon!F52+1)</f>
        <v/>
      </c>
      <c r="G85" s="420" t="str">
        <f>IF(loon!G52="","",loon!G52)</f>
        <v/>
      </c>
      <c r="H85" s="264" t="str">
        <f>IF(loon!H52=0,"",loon!H52)</f>
        <v/>
      </c>
      <c r="I85" s="265" t="str">
        <f>IF(J85="","",(IF(loon!I52+1&gt;LOOKUP(H85,schaal,regels),loon!I52,loon!I52+1)))</f>
        <v/>
      </c>
      <c r="J85" s="266" t="str">
        <f>IF(loon!J52="","",loon!J52)</f>
        <v/>
      </c>
      <c r="K85" s="187"/>
      <c r="L85" s="547">
        <f>IF(loon!L52="","",loon!L52)</f>
        <v>0</v>
      </c>
      <c r="M85" s="547">
        <f>IF(loon!M52="","",loon!M52)</f>
        <v>0</v>
      </c>
      <c r="N85" s="559" t="str">
        <f t="shared" si="39"/>
        <v/>
      </c>
      <c r="O85" s="638" t="str">
        <f t="shared" si="40"/>
        <v/>
      </c>
      <c r="P85" s="560" t="str">
        <f t="shared" si="41"/>
        <v/>
      </c>
      <c r="Q85" s="75"/>
      <c r="R85" s="464" t="str">
        <f t="shared" si="51"/>
        <v/>
      </c>
      <c r="S85" s="464" t="str">
        <f t="shared" si="42"/>
        <v/>
      </c>
      <c r="T85" s="490" t="str">
        <f t="shared" si="43"/>
        <v/>
      </c>
      <c r="U85" s="561"/>
      <c r="V85" s="558"/>
      <c r="W85" s="128"/>
      <c r="X85" s="558"/>
      <c r="Y85" s="555" t="e">
        <f>VLOOKUP(H85,tab!$A$15:$V$56,I85+2)</f>
        <v>#VALUE!</v>
      </c>
      <c r="Z85" s="582">
        <f>tab!$E$6</f>
        <v>0.62</v>
      </c>
      <c r="AA85" s="563" t="e">
        <f t="shared" si="44"/>
        <v>#VALUE!</v>
      </c>
      <c r="AB85" s="563" t="e">
        <f t="shared" si="45"/>
        <v>#VALUE!</v>
      </c>
      <c r="AC85" s="563" t="e">
        <f t="shared" si="46"/>
        <v>#VALUE!</v>
      </c>
      <c r="AD85" s="564" t="e">
        <f t="shared" si="47"/>
        <v>#VALUE!</v>
      </c>
      <c r="AE85" s="564">
        <f t="shared" si="48"/>
        <v>0</v>
      </c>
      <c r="AF85" s="527">
        <f>IF(H85&gt;8,tab!$D$7,tab!$D$9)</f>
        <v>0.5</v>
      </c>
      <c r="AG85" s="542">
        <f t="shared" si="49"/>
        <v>0</v>
      </c>
      <c r="AH85" s="541">
        <f t="shared" si="50"/>
        <v>0</v>
      </c>
      <c r="AL85" s="133"/>
    </row>
    <row r="86" spans="3:38" ht="12.75" customHeight="1" x14ac:dyDescent="0.2">
      <c r="C86" s="74"/>
      <c r="D86" s="211" t="str">
        <f>IF(loon!D53="","",loon!D53)</f>
        <v/>
      </c>
      <c r="E86" s="211" t="str">
        <f>IF(loon!E53=0,"",loon!E53)</f>
        <v/>
      </c>
      <c r="F86" s="264" t="str">
        <f>IF(loon!F53="","",loon!F53+1)</f>
        <v/>
      </c>
      <c r="G86" s="420" t="str">
        <f>IF(loon!G53="","",loon!G53)</f>
        <v/>
      </c>
      <c r="H86" s="264" t="str">
        <f>IF(loon!H53=0,"",loon!H53)</f>
        <v/>
      </c>
      <c r="I86" s="265" t="str">
        <f>IF(J86="","",(IF(loon!I53+1&gt;LOOKUP(H86,schaal,regels),loon!I53,loon!I53+1)))</f>
        <v/>
      </c>
      <c r="J86" s="266" t="str">
        <f>IF(loon!J53="","",loon!J53)</f>
        <v/>
      </c>
      <c r="K86" s="187"/>
      <c r="L86" s="547">
        <f>IF(loon!L53="","",loon!L53)</f>
        <v>0</v>
      </c>
      <c r="M86" s="547">
        <f>IF(loon!M53="","",loon!M53)</f>
        <v>0</v>
      </c>
      <c r="N86" s="559" t="str">
        <f t="shared" si="39"/>
        <v/>
      </c>
      <c r="O86" s="638" t="str">
        <f t="shared" si="40"/>
        <v/>
      </c>
      <c r="P86" s="560" t="str">
        <f t="shared" si="41"/>
        <v/>
      </c>
      <c r="Q86" s="75"/>
      <c r="R86" s="464" t="str">
        <f t="shared" si="51"/>
        <v/>
      </c>
      <c r="S86" s="464" t="str">
        <f t="shared" si="42"/>
        <v/>
      </c>
      <c r="T86" s="490" t="str">
        <f t="shared" si="43"/>
        <v/>
      </c>
      <c r="U86" s="561"/>
      <c r="V86" s="558"/>
      <c r="W86" s="128"/>
      <c r="X86" s="558"/>
      <c r="Y86" s="555" t="e">
        <f>VLOOKUP(H86,tab!$A$15:$V$56,I86+2)</f>
        <v>#VALUE!</v>
      </c>
      <c r="Z86" s="582">
        <f>tab!$E$6</f>
        <v>0.62</v>
      </c>
      <c r="AA86" s="563" t="e">
        <f t="shared" si="44"/>
        <v>#VALUE!</v>
      </c>
      <c r="AB86" s="563" t="e">
        <f t="shared" si="45"/>
        <v>#VALUE!</v>
      </c>
      <c r="AC86" s="563" t="e">
        <f t="shared" si="46"/>
        <v>#VALUE!</v>
      </c>
      <c r="AD86" s="564" t="e">
        <f t="shared" si="47"/>
        <v>#VALUE!</v>
      </c>
      <c r="AE86" s="564">
        <f t="shared" si="48"/>
        <v>0</v>
      </c>
      <c r="AF86" s="527">
        <f>IF(H86&gt;8,tab!$D$7,tab!$D$9)</f>
        <v>0.5</v>
      </c>
      <c r="AG86" s="542">
        <f t="shared" si="49"/>
        <v>0</v>
      </c>
      <c r="AH86" s="541">
        <f t="shared" si="50"/>
        <v>0</v>
      </c>
      <c r="AL86" s="133"/>
    </row>
    <row r="87" spans="3:38" ht="12.75" customHeight="1" x14ac:dyDescent="0.2">
      <c r="C87" s="74"/>
      <c r="D87" s="211" t="str">
        <f>IF(loon!D54="","",loon!D54)</f>
        <v/>
      </c>
      <c r="E87" s="211" t="str">
        <f>IF(loon!E54=0,"",loon!E54)</f>
        <v/>
      </c>
      <c r="F87" s="264" t="str">
        <f>IF(loon!F54="","",loon!F54+1)</f>
        <v/>
      </c>
      <c r="G87" s="420" t="str">
        <f>IF(loon!G54="","",loon!G54)</f>
        <v/>
      </c>
      <c r="H87" s="264" t="str">
        <f>IF(loon!H54=0,"",loon!H54)</f>
        <v/>
      </c>
      <c r="I87" s="265" t="str">
        <f>IF(J87="","",(IF(loon!I54+1&gt;LOOKUP(H87,schaal,regels),loon!I54,loon!I54+1)))</f>
        <v/>
      </c>
      <c r="J87" s="266" t="str">
        <f>IF(loon!J54="","",loon!J54)</f>
        <v/>
      </c>
      <c r="K87" s="187"/>
      <c r="L87" s="547">
        <f>IF(loon!L54="","",loon!L54)</f>
        <v>0</v>
      </c>
      <c r="M87" s="547">
        <f>IF(loon!M54="","",loon!M54)</f>
        <v>0</v>
      </c>
      <c r="N87" s="559" t="str">
        <f t="shared" si="39"/>
        <v/>
      </c>
      <c r="O87" s="638" t="str">
        <f t="shared" si="40"/>
        <v/>
      </c>
      <c r="P87" s="560" t="str">
        <f t="shared" si="41"/>
        <v/>
      </c>
      <c r="Q87" s="75"/>
      <c r="R87" s="464" t="str">
        <f t="shared" si="51"/>
        <v/>
      </c>
      <c r="S87" s="464" t="str">
        <f t="shared" si="42"/>
        <v/>
      </c>
      <c r="T87" s="490" t="str">
        <f t="shared" si="43"/>
        <v/>
      </c>
      <c r="U87" s="561"/>
      <c r="V87" s="558"/>
      <c r="W87" s="128"/>
      <c r="X87" s="558"/>
      <c r="Y87" s="555" t="e">
        <f>VLOOKUP(H87,tab!$A$15:$V$56,I87+2)</f>
        <v>#VALUE!</v>
      </c>
      <c r="Z87" s="582">
        <f>tab!$E$6</f>
        <v>0.62</v>
      </c>
      <c r="AA87" s="563" t="e">
        <f t="shared" si="44"/>
        <v>#VALUE!</v>
      </c>
      <c r="AB87" s="563" t="e">
        <f t="shared" si="45"/>
        <v>#VALUE!</v>
      </c>
      <c r="AC87" s="563" t="e">
        <f t="shared" si="46"/>
        <v>#VALUE!</v>
      </c>
      <c r="AD87" s="564" t="e">
        <f t="shared" si="47"/>
        <v>#VALUE!</v>
      </c>
      <c r="AE87" s="564">
        <f t="shared" si="48"/>
        <v>0</v>
      </c>
      <c r="AF87" s="527">
        <f>IF(H87&gt;8,tab!$D$7,tab!$D$9)</f>
        <v>0.5</v>
      </c>
      <c r="AG87" s="542">
        <f t="shared" si="49"/>
        <v>0</v>
      </c>
      <c r="AH87" s="541">
        <f t="shared" si="50"/>
        <v>0</v>
      </c>
      <c r="AL87" s="133"/>
    </row>
    <row r="88" spans="3:38" ht="12.75" customHeight="1" x14ac:dyDescent="0.2">
      <c r="C88" s="74"/>
      <c r="D88" s="211" t="str">
        <f>IF(loon!D55="","",loon!D55)</f>
        <v/>
      </c>
      <c r="E88" s="211" t="str">
        <f>IF(loon!E55=0,"",loon!E55)</f>
        <v/>
      </c>
      <c r="F88" s="264" t="str">
        <f>IF(loon!F55="","",loon!F55+1)</f>
        <v/>
      </c>
      <c r="G88" s="420" t="str">
        <f>IF(loon!G55="","",loon!G55)</f>
        <v/>
      </c>
      <c r="H88" s="264" t="str">
        <f>IF(loon!H55=0,"",loon!H55)</f>
        <v/>
      </c>
      <c r="I88" s="265" t="str">
        <f>IF(J88="","",(IF(loon!I55+1&gt;LOOKUP(H88,schaal,regels),loon!I55,loon!I55+1)))</f>
        <v/>
      </c>
      <c r="J88" s="266" t="str">
        <f>IF(loon!J55="","",loon!J55)</f>
        <v/>
      </c>
      <c r="K88" s="187"/>
      <c r="L88" s="547">
        <f>IF(loon!L55="","",loon!L55)</f>
        <v>0</v>
      </c>
      <c r="M88" s="547">
        <f>IF(loon!M55="","",loon!M55)</f>
        <v>0</v>
      </c>
      <c r="N88" s="559" t="str">
        <f t="shared" si="39"/>
        <v/>
      </c>
      <c r="O88" s="638" t="str">
        <f t="shared" si="40"/>
        <v/>
      </c>
      <c r="P88" s="560" t="str">
        <f t="shared" si="41"/>
        <v/>
      </c>
      <c r="Q88" s="75"/>
      <c r="R88" s="464" t="str">
        <f t="shared" si="51"/>
        <v/>
      </c>
      <c r="S88" s="464" t="str">
        <f t="shared" si="42"/>
        <v/>
      </c>
      <c r="T88" s="490" t="str">
        <f t="shared" si="43"/>
        <v/>
      </c>
      <c r="U88" s="561"/>
      <c r="V88" s="558"/>
      <c r="W88" s="128"/>
      <c r="X88" s="558"/>
      <c r="Y88" s="555" t="e">
        <f>VLOOKUP(H88,tab!$A$15:$V$56,I88+2)</f>
        <v>#VALUE!</v>
      </c>
      <c r="Z88" s="582">
        <f>tab!$E$6</f>
        <v>0.62</v>
      </c>
      <c r="AA88" s="563" t="e">
        <f t="shared" si="44"/>
        <v>#VALUE!</v>
      </c>
      <c r="AB88" s="563" t="e">
        <f t="shared" si="45"/>
        <v>#VALUE!</v>
      </c>
      <c r="AC88" s="563" t="e">
        <f t="shared" si="46"/>
        <v>#VALUE!</v>
      </c>
      <c r="AD88" s="564" t="e">
        <f t="shared" si="47"/>
        <v>#VALUE!</v>
      </c>
      <c r="AE88" s="564">
        <f t="shared" si="48"/>
        <v>0</v>
      </c>
      <c r="AF88" s="527">
        <f>IF(H88&gt;8,tab!$D$7,tab!$D$9)</f>
        <v>0.5</v>
      </c>
      <c r="AG88" s="542">
        <f t="shared" si="49"/>
        <v>0</v>
      </c>
      <c r="AH88" s="541">
        <f t="shared" si="50"/>
        <v>0</v>
      </c>
      <c r="AL88" s="133"/>
    </row>
    <row r="89" spans="3:38" ht="12.75" customHeight="1" x14ac:dyDescent="0.2">
      <c r="C89" s="74"/>
      <c r="D89" s="211" t="str">
        <f>IF(loon!D56="","",loon!D56)</f>
        <v/>
      </c>
      <c r="E89" s="211" t="str">
        <f>IF(loon!E56=0,"",loon!E56)</f>
        <v/>
      </c>
      <c r="F89" s="264" t="str">
        <f>IF(loon!F56="","",loon!F56+1)</f>
        <v/>
      </c>
      <c r="G89" s="420" t="str">
        <f>IF(loon!G56="","",loon!G56)</f>
        <v/>
      </c>
      <c r="H89" s="264" t="str">
        <f>IF(loon!H56=0,"",loon!H56)</f>
        <v/>
      </c>
      <c r="I89" s="265" t="str">
        <f>IF(J89="","",(IF(loon!I56+1&gt;LOOKUP(H89,schaal,regels),loon!I56,loon!I56+1)))</f>
        <v/>
      </c>
      <c r="J89" s="266" t="str">
        <f>IF(loon!J56="","",loon!J56)</f>
        <v/>
      </c>
      <c r="K89" s="187"/>
      <c r="L89" s="547">
        <f>IF(loon!L56="","",loon!L56)</f>
        <v>0</v>
      </c>
      <c r="M89" s="547">
        <f>IF(loon!M56="","",loon!M56)</f>
        <v>0</v>
      </c>
      <c r="N89" s="559" t="str">
        <f t="shared" si="39"/>
        <v/>
      </c>
      <c r="O89" s="638" t="str">
        <f t="shared" si="40"/>
        <v/>
      </c>
      <c r="P89" s="560" t="str">
        <f t="shared" si="41"/>
        <v/>
      </c>
      <c r="Q89" s="75"/>
      <c r="R89" s="464" t="str">
        <f t="shared" si="51"/>
        <v/>
      </c>
      <c r="S89" s="464" t="str">
        <f t="shared" si="42"/>
        <v/>
      </c>
      <c r="T89" s="490" t="str">
        <f t="shared" si="43"/>
        <v/>
      </c>
      <c r="U89" s="561"/>
      <c r="V89" s="558"/>
      <c r="W89" s="128"/>
      <c r="X89" s="558"/>
      <c r="Y89" s="555" t="e">
        <f>VLOOKUP(H89,tab!$A$15:$V$56,I89+2)</f>
        <v>#VALUE!</v>
      </c>
      <c r="Z89" s="582">
        <f>tab!$E$6</f>
        <v>0.62</v>
      </c>
      <c r="AA89" s="563" t="e">
        <f t="shared" si="44"/>
        <v>#VALUE!</v>
      </c>
      <c r="AB89" s="563" t="e">
        <f t="shared" si="45"/>
        <v>#VALUE!</v>
      </c>
      <c r="AC89" s="563" t="e">
        <f t="shared" si="46"/>
        <v>#VALUE!</v>
      </c>
      <c r="AD89" s="564" t="e">
        <f t="shared" si="47"/>
        <v>#VALUE!</v>
      </c>
      <c r="AE89" s="564">
        <f t="shared" si="48"/>
        <v>0</v>
      </c>
      <c r="AF89" s="527">
        <f>IF(H89&gt;8,tab!$D$7,tab!$D$9)</f>
        <v>0.5</v>
      </c>
      <c r="AG89" s="542">
        <f t="shared" si="49"/>
        <v>0</v>
      </c>
      <c r="AH89" s="541">
        <f t="shared" si="50"/>
        <v>0</v>
      </c>
      <c r="AL89" s="133"/>
    </row>
    <row r="90" spans="3:38" ht="12.75" customHeight="1" x14ac:dyDescent="0.2">
      <c r="C90" s="74"/>
      <c r="D90" s="211" t="str">
        <f>IF(loon!D57="","",loon!D57)</f>
        <v/>
      </c>
      <c r="E90" s="211" t="str">
        <f>IF(loon!E57=0,"",loon!E57)</f>
        <v/>
      </c>
      <c r="F90" s="264" t="str">
        <f>IF(loon!F57="","",loon!F57+1)</f>
        <v/>
      </c>
      <c r="G90" s="420" t="str">
        <f>IF(loon!G57="","",loon!G57)</f>
        <v/>
      </c>
      <c r="H90" s="264" t="str">
        <f>IF(loon!H57=0,"",loon!H57)</f>
        <v/>
      </c>
      <c r="I90" s="265" t="str">
        <f>IF(J90="","",(IF(loon!I57+1&gt;LOOKUP(H90,schaal,regels),loon!I57,loon!I57+1)))</f>
        <v/>
      </c>
      <c r="J90" s="266" t="str">
        <f>IF(loon!J57="","",loon!J57)</f>
        <v/>
      </c>
      <c r="K90" s="187"/>
      <c r="L90" s="547">
        <f>IF(loon!L57="","",loon!L57)</f>
        <v>0</v>
      </c>
      <c r="M90" s="547">
        <f>IF(loon!M57="","",loon!M57)</f>
        <v>0</v>
      </c>
      <c r="N90" s="559" t="str">
        <f t="shared" si="39"/>
        <v/>
      </c>
      <c r="O90" s="638" t="str">
        <f t="shared" si="40"/>
        <v/>
      </c>
      <c r="P90" s="560" t="str">
        <f t="shared" si="41"/>
        <v/>
      </c>
      <c r="Q90" s="75"/>
      <c r="R90" s="464" t="str">
        <f t="shared" si="51"/>
        <v/>
      </c>
      <c r="S90" s="464" t="str">
        <f t="shared" si="42"/>
        <v/>
      </c>
      <c r="T90" s="490" t="str">
        <f t="shared" si="43"/>
        <v/>
      </c>
      <c r="U90" s="561"/>
      <c r="V90" s="558"/>
      <c r="W90" s="128"/>
      <c r="X90" s="558"/>
      <c r="Y90" s="555" t="e">
        <f>VLOOKUP(H90,tab!$A$15:$V$56,I90+2)</f>
        <v>#VALUE!</v>
      </c>
      <c r="Z90" s="582">
        <f>tab!$E$6</f>
        <v>0.62</v>
      </c>
      <c r="AA90" s="563" t="e">
        <f t="shared" si="44"/>
        <v>#VALUE!</v>
      </c>
      <c r="AB90" s="563" t="e">
        <f t="shared" si="45"/>
        <v>#VALUE!</v>
      </c>
      <c r="AC90" s="563" t="e">
        <f t="shared" si="46"/>
        <v>#VALUE!</v>
      </c>
      <c r="AD90" s="564" t="e">
        <f t="shared" si="47"/>
        <v>#VALUE!</v>
      </c>
      <c r="AE90" s="564">
        <f t="shared" si="48"/>
        <v>0</v>
      </c>
      <c r="AF90" s="527">
        <f>IF(H90&gt;8,tab!$D$7,tab!$D$9)</f>
        <v>0.5</v>
      </c>
      <c r="AG90" s="542">
        <f t="shared" si="49"/>
        <v>0</v>
      </c>
      <c r="AH90" s="541">
        <f t="shared" si="50"/>
        <v>0</v>
      </c>
      <c r="AL90" s="133"/>
    </row>
    <row r="91" spans="3:38" ht="12.75" customHeight="1" x14ac:dyDescent="0.2">
      <c r="C91" s="74"/>
      <c r="D91" s="211" t="str">
        <f>IF(loon!D58="","",loon!D58)</f>
        <v/>
      </c>
      <c r="E91" s="211" t="str">
        <f>IF(loon!E58=0,"",loon!E58)</f>
        <v/>
      </c>
      <c r="F91" s="264" t="str">
        <f>IF(loon!F58="","",loon!F58+1)</f>
        <v/>
      </c>
      <c r="G91" s="420" t="str">
        <f>IF(loon!G58="","",loon!G58)</f>
        <v/>
      </c>
      <c r="H91" s="264" t="str">
        <f>IF(loon!H58=0,"",loon!H58)</f>
        <v/>
      </c>
      <c r="I91" s="265" t="str">
        <f>IF(J91="","",(IF(loon!I58+1&gt;LOOKUP(H91,schaal,regels),loon!I58,loon!I58+1)))</f>
        <v/>
      </c>
      <c r="J91" s="266" t="str">
        <f>IF(loon!J58="","",loon!J58)</f>
        <v/>
      </c>
      <c r="K91" s="187"/>
      <c r="L91" s="547">
        <f>IF(loon!L58="","",loon!L58)</f>
        <v>0</v>
      </c>
      <c r="M91" s="547">
        <f>IF(loon!M58="","",loon!M58)</f>
        <v>0</v>
      </c>
      <c r="N91" s="559" t="str">
        <f t="shared" si="39"/>
        <v/>
      </c>
      <c r="O91" s="638" t="str">
        <f t="shared" si="40"/>
        <v/>
      </c>
      <c r="P91" s="560" t="str">
        <f t="shared" si="41"/>
        <v/>
      </c>
      <c r="Q91" s="75"/>
      <c r="R91" s="464" t="str">
        <f t="shared" si="51"/>
        <v/>
      </c>
      <c r="S91" s="464" t="str">
        <f t="shared" si="42"/>
        <v/>
      </c>
      <c r="T91" s="490" t="str">
        <f t="shared" si="43"/>
        <v/>
      </c>
      <c r="U91" s="561"/>
      <c r="V91" s="558"/>
      <c r="W91" s="128"/>
      <c r="X91" s="558"/>
      <c r="Y91" s="555" t="e">
        <f>VLOOKUP(H91,tab!$A$15:$V$56,I91+2)</f>
        <v>#VALUE!</v>
      </c>
      <c r="Z91" s="582">
        <f>tab!$E$6</f>
        <v>0.62</v>
      </c>
      <c r="AA91" s="563" t="e">
        <f t="shared" si="44"/>
        <v>#VALUE!</v>
      </c>
      <c r="AB91" s="563" t="e">
        <f t="shared" si="45"/>
        <v>#VALUE!</v>
      </c>
      <c r="AC91" s="563" t="e">
        <f t="shared" si="46"/>
        <v>#VALUE!</v>
      </c>
      <c r="AD91" s="564" t="e">
        <f t="shared" si="47"/>
        <v>#VALUE!</v>
      </c>
      <c r="AE91" s="564">
        <f t="shared" si="48"/>
        <v>0</v>
      </c>
      <c r="AF91" s="527">
        <f>IF(H91&gt;8,tab!$D$7,tab!$D$9)</f>
        <v>0.5</v>
      </c>
      <c r="AG91" s="542">
        <f t="shared" si="49"/>
        <v>0</v>
      </c>
      <c r="AH91" s="541">
        <f t="shared" si="50"/>
        <v>0</v>
      </c>
      <c r="AL91" s="133"/>
    </row>
    <row r="92" spans="3:38" ht="12.75" customHeight="1" x14ac:dyDescent="0.2">
      <c r="C92" s="74"/>
      <c r="D92" s="211" t="str">
        <f>IF(loon!D59="","",loon!D59)</f>
        <v/>
      </c>
      <c r="E92" s="211" t="str">
        <f>IF(loon!E59=0,"",loon!E59)</f>
        <v/>
      </c>
      <c r="F92" s="264" t="str">
        <f>IF(loon!F59="","",loon!F59+1)</f>
        <v/>
      </c>
      <c r="G92" s="420" t="str">
        <f>IF(loon!G59="","",loon!G59)</f>
        <v/>
      </c>
      <c r="H92" s="264" t="str">
        <f>IF(loon!H59=0,"",loon!H59)</f>
        <v/>
      </c>
      <c r="I92" s="265" t="str">
        <f>IF(J92="","",(IF(loon!I59+1&gt;LOOKUP(H92,schaal,regels),loon!I59,loon!I59+1)))</f>
        <v/>
      </c>
      <c r="J92" s="266" t="str">
        <f>IF(loon!J59="","",loon!J59)</f>
        <v/>
      </c>
      <c r="K92" s="187"/>
      <c r="L92" s="547">
        <f>IF(loon!L59="","",loon!L59)</f>
        <v>0</v>
      </c>
      <c r="M92" s="547">
        <f>IF(loon!M59="","",loon!M59)</f>
        <v>0</v>
      </c>
      <c r="N92" s="559" t="str">
        <f t="shared" si="39"/>
        <v/>
      </c>
      <c r="O92" s="638" t="str">
        <f t="shared" si="40"/>
        <v/>
      </c>
      <c r="P92" s="560" t="str">
        <f t="shared" si="41"/>
        <v/>
      </c>
      <c r="Q92" s="75"/>
      <c r="R92" s="464" t="str">
        <f t="shared" si="51"/>
        <v/>
      </c>
      <c r="S92" s="464" t="str">
        <f t="shared" si="42"/>
        <v/>
      </c>
      <c r="T92" s="490" t="str">
        <f t="shared" si="43"/>
        <v/>
      </c>
      <c r="U92" s="561"/>
      <c r="V92" s="558"/>
      <c r="W92" s="128"/>
      <c r="X92" s="558"/>
      <c r="Y92" s="555" t="e">
        <f>VLOOKUP(H92,tab!$A$15:$V$56,I92+2)</f>
        <v>#VALUE!</v>
      </c>
      <c r="Z92" s="582">
        <f>tab!$E$6</f>
        <v>0.62</v>
      </c>
      <c r="AA92" s="563" t="e">
        <f t="shared" si="44"/>
        <v>#VALUE!</v>
      </c>
      <c r="AB92" s="563" t="e">
        <f t="shared" si="45"/>
        <v>#VALUE!</v>
      </c>
      <c r="AC92" s="563" t="e">
        <f t="shared" si="46"/>
        <v>#VALUE!</v>
      </c>
      <c r="AD92" s="564" t="e">
        <f t="shared" si="47"/>
        <v>#VALUE!</v>
      </c>
      <c r="AE92" s="564">
        <f t="shared" si="48"/>
        <v>0</v>
      </c>
      <c r="AF92" s="527">
        <f>IF(H92&gt;8,tab!$D$7,tab!$D$9)</f>
        <v>0.5</v>
      </c>
      <c r="AG92" s="542">
        <f t="shared" si="49"/>
        <v>0</v>
      </c>
      <c r="AH92" s="541">
        <f t="shared" si="50"/>
        <v>0</v>
      </c>
      <c r="AL92" s="133"/>
    </row>
    <row r="93" spans="3:38" ht="12.75" customHeight="1" x14ac:dyDescent="0.2">
      <c r="C93" s="74"/>
      <c r="D93" s="211" t="str">
        <f>IF(loon!D60="","",loon!D60)</f>
        <v/>
      </c>
      <c r="E93" s="211" t="str">
        <f>IF(loon!E60=0,"",loon!E60)</f>
        <v/>
      </c>
      <c r="F93" s="264" t="str">
        <f>IF(loon!F60="","",loon!F60+1)</f>
        <v/>
      </c>
      <c r="G93" s="420" t="str">
        <f>IF(loon!G60="","",loon!G60)</f>
        <v/>
      </c>
      <c r="H93" s="264" t="str">
        <f>IF(loon!H60=0,"",loon!H60)</f>
        <v/>
      </c>
      <c r="I93" s="265" t="str">
        <f>IF(J93="","",(IF(loon!I60+1&gt;LOOKUP(H93,schaal,regels),loon!I60,loon!I60+1)))</f>
        <v/>
      </c>
      <c r="J93" s="266" t="str">
        <f>IF(loon!J60="","",loon!J60)</f>
        <v/>
      </c>
      <c r="K93" s="187"/>
      <c r="L93" s="547">
        <f>IF(loon!L60="","",loon!L60)</f>
        <v>0</v>
      </c>
      <c r="M93" s="547">
        <f>IF(loon!M60="","",loon!M60)</f>
        <v>0</v>
      </c>
      <c r="N93" s="559" t="str">
        <f t="shared" si="39"/>
        <v/>
      </c>
      <c r="O93" s="638" t="str">
        <f t="shared" si="40"/>
        <v/>
      </c>
      <c r="P93" s="560" t="str">
        <f t="shared" si="41"/>
        <v/>
      </c>
      <c r="Q93" s="75"/>
      <c r="R93" s="464" t="str">
        <f t="shared" si="51"/>
        <v/>
      </c>
      <c r="S93" s="464" t="str">
        <f t="shared" si="42"/>
        <v/>
      </c>
      <c r="T93" s="490" t="str">
        <f t="shared" si="43"/>
        <v/>
      </c>
      <c r="U93" s="561"/>
      <c r="V93" s="558"/>
      <c r="W93" s="128"/>
      <c r="X93" s="558"/>
      <c r="Y93" s="555" t="e">
        <f>VLOOKUP(H93,tab!$A$15:$V$56,I93+2)</f>
        <v>#VALUE!</v>
      </c>
      <c r="Z93" s="582">
        <f>tab!$E$6</f>
        <v>0.62</v>
      </c>
      <c r="AA93" s="563" t="e">
        <f t="shared" si="44"/>
        <v>#VALUE!</v>
      </c>
      <c r="AB93" s="563" t="e">
        <f t="shared" si="45"/>
        <v>#VALUE!</v>
      </c>
      <c r="AC93" s="563" t="e">
        <f t="shared" si="46"/>
        <v>#VALUE!</v>
      </c>
      <c r="AD93" s="564" t="e">
        <f t="shared" si="47"/>
        <v>#VALUE!</v>
      </c>
      <c r="AE93" s="564">
        <f t="shared" si="48"/>
        <v>0</v>
      </c>
      <c r="AF93" s="527">
        <f>IF(H93&gt;8,tab!$D$7,tab!$D$9)</f>
        <v>0.5</v>
      </c>
      <c r="AG93" s="542">
        <f t="shared" si="49"/>
        <v>0</v>
      </c>
      <c r="AH93" s="541">
        <f t="shared" si="50"/>
        <v>0</v>
      </c>
      <c r="AL93" s="133"/>
    </row>
    <row r="94" spans="3:38" ht="12.75" customHeight="1" x14ac:dyDescent="0.2">
      <c r="C94" s="74"/>
      <c r="D94" s="211" t="str">
        <f>IF(loon!D61="","",loon!D61)</f>
        <v/>
      </c>
      <c r="E94" s="211" t="str">
        <f>IF(loon!E61=0,"",loon!E61)</f>
        <v/>
      </c>
      <c r="F94" s="264" t="str">
        <f>IF(loon!F61="","",loon!F61+1)</f>
        <v/>
      </c>
      <c r="G94" s="420" t="str">
        <f>IF(loon!G61="","",loon!G61)</f>
        <v/>
      </c>
      <c r="H94" s="264" t="str">
        <f>IF(loon!H61=0,"",loon!H61)</f>
        <v/>
      </c>
      <c r="I94" s="265" t="str">
        <f>IF(J94="","",(IF(loon!I61+1&gt;LOOKUP(H94,schaal,regels),loon!I61,loon!I61+1)))</f>
        <v/>
      </c>
      <c r="J94" s="266" t="str">
        <f>IF(loon!J61="","",loon!J61)</f>
        <v/>
      </c>
      <c r="K94" s="187"/>
      <c r="L94" s="547">
        <f>IF(loon!L61="","",loon!L61)</f>
        <v>0</v>
      </c>
      <c r="M94" s="547">
        <f>IF(loon!M61="","",loon!M61)</f>
        <v>0</v>
      </c>
      <c r="N94" s="559" t="str">
        <f t="shared" si="39"/>
        <v/>
      </c>
      <c r="O94" s="638" t="str">
        <f t="shared" si="40"/>
        <v/>
      </c>
      <c r="P94" s="560" t="str">
        <f t="shared" si="41"/>
        <v/>
      </c>
      <c r="Q94" s="75"/>
      <c r="R94" s="464" t="str">
        <f t="shared" si="51"/>
        <v/>
      </c>
      <c r="S94" s="464" t="str">
        <f t="shared" si="42"/>
        <v/>
      </c>
      <c r="T94" s="490" t="str">
        <f t="shared" si="43"/>
        <v/>
      </c>
      <c r="U94" s="561"/>
      <c r="V94" s="558"/>
      <c r="W94" s="128"/>
      <c r="X94" s="558"/>
      <c r="Y94" s="555" t="e">
        <f>VLOOKUP(H94,tab!$A$15:$V$56,I94+2)</f>
        <v>#VALUE!</v>
      </c>
      <c r="Z94" s="582">
        <f>tab!$E$6</f>
        <v>0.62</v>
      </c>
      <c r="AA94" s="563" t="e">
        <f t="shared" si="44"/>
        <v>#VALUE!</v>
      </c>
      <c r="AB94" s="563" t="e">
        <f t="shared" si="45"/>
        <v>#VALUE!</v>
      </c>
      <c r="AC94" s="563" t="e">
        <f t="shared" si="46"/>
        <v>#VALUE!</v>
      </c>
      <c r="AD94" s="564" t="e">
        <f t="shared" si="47"/>
        <v>#VALUE!</v>
      </c>
      <c r="AE94" s="564">
        <f t="shared" si="48"/>
        <v>0</v>
      </c>
      <c r="AF94" s="527">
        <f>IF(H94&gt;8,tab!$D$7,tab!$D$9)</f>
        <v>0.5</v>
      </c>
      <c r="AG94" s="542">
        <f t="shared" si="49"/>
        <v>0</v>
      </c>
      <c r="AH94" s="541">
        <f t="shared" si="50"/>
        <v>0</v>
      </c>
      <c r="AL94" s="133"/>
    </row>
    <row r="95" spans="3:38" ht="12.75" customHeight="1" x14ac:dyDescent="0.2">
      <c r="C95" s="74"/>
      <c r="D95" s="211" t="str">
        <f>IF(loon!D62="","",loon!D62)</f>
        <v/>
      </c>
      <c r="E95" s="211" t="str">
        <f>IF(loon!E62=0,"",loon!E62)</f>
        <v/>
      </c>
      <c r="F95" s="264" t="str">
        <f>IF(loon!F62="","",loon!F62+1)</f>
        <v/>
      </c>
      <c r="G95" s="420" t="str">
        <f>IF(loon!G62="","",loon!G62)</f>
        <v/>
      </c>
      <c r="H95" s="264" t="str">
        <f>IF(loon!H62=0,"",loon!H62)</f>
        <v/>
      </c>
      <c r="I95" s="265" t="str">
        <f>IF(J95="","",(IF(loon!I62+1&gt;LOOKUP(H95,schaal,regels),loon!I62,loon!I62+1)))</f>
        <v/>
      </c>
      <c r="J95" s="266" t="str">
        <f>IF(loon!J62="","",loon!J62)</f>
        <v/>
      </c>
      <c r="K95" s="187"/>
      <c r="L95" s="547">
        <f>IF(loon!L62="","",loon!L62)</f>
        <v>0</v>
      </c>
      <c r="M95" s="547">
        <f>IF(loon!M62="","",loon!M62)</f>
        <v>0</v>
      </c>
      <c r="N95" s="559" t="str">
        <f t="shared" si="39"/>
        <v/>
      </c>
      <c r="O95" s="638" t="str">
        <f t="shared" si="40"/>
        <v/>
      </c>
      <c r="P95" s="560" t="str">
        <f t="shared" si="41"/>
        <v/>
      </c>
      <c r="Q95" s="75"/>
      <c r="R95" s="464" t="str">
        <f t="shared" si="51"/>
        <v/>
      </c>
      <c r="S95" s="464" t="str">
        <f t="shared" si="42"/>
        <v/>
      </c>
      <c r="T95" s="490" t="str">
        <f t="shared" si="43"/>
        <v/>
      </c>
      <c r="U95" s="561"/>
      <c r="V95" s="558"/>
      <c r="W95" s="128"/>
      <c r="X95" s="558"/>
      <c r="Y95" s="555" t="e">
        <f>VLOOKUP(H95,tab!$A$15:$V$56,I95+2)</f>
        <v>#VALUE!</v>
      </c>
      <c r="Z95" s="582">
        <f>tab!$E$6</f>
        <v>0.62</v>
      </c>
      <c r="AA95" s="563" t="e">
        <f t="shared" si="44"/>
        <v>#VALUE!</v>
      </c>
      <c r="AB95" s="563" t="e">
        <f t="shared" si="45"/>
        <v>#VALUE!</v>
      </c>
      <c r="AC95" s="563" t="e">
        <f t="shared" si="46"/>
        <v>#VALUE!</v>
      </c>
      <c r="AD95" s="564" t="e">
        <f t="shared" si="47"/>
        <v>#VALUE!</v>
      </c>
      <c r="AE95" s="564">
        <f t="shared" si="48"/>
        <v>0</v>
      </c>
      <c r="AF95" s="527">
        <f>IF(H95&gt;8,tab!$D$7,tab!$D$9)</f>
        <v>0.5</v>
      </c>
      <c r="AG95" s="542">
        <f t="shared" si="49"/>
        <v>0</v>
      </c>
      <c r="AH95" s="541">
        <f t="shared" si="50"/>
        <v>0</v>
      </c>
      <c r="AL95" s="133"/>
    </row>
    <row r="96" spans="3:38" ht="12.75" customHeight="1" x14ac:dyDescent="0.2">
      <c r="C96" s="74"/>
      <c r="D96" s="211" t="str">
        <f>IF(loon!D63="","",loon!D63)</f>
        <v/>
      </c>
      <c r="E96" s="211" t="str">
        <f>IF(loon!E63=0,"",loon!E63)</f>
        <v/>
      </c>
      <c r="F96" s="264" t="str">
        <f>IF(loon!F63="","",loon!F63+1)</f>
        <v/>
      </c>
      <c r="G96" s="420" t="str">
        <f>IF(loon!G63="","",loon!G63)</f>
        <v/>
      </c>
      <c r="H96" s="264" t="str">
        <f>IF(loon!H63=0,"",loon!H63)</f>
        <v/>
      </c>
      <c r="I96" s="265" t="str">
        <f>IF(J96="","",(IF(loon!I63+1&gt;LOOKUP(H96,schaal,regels),loon!I63,loon!I63+1)))</f>
        <v/>
      </c>
      <c r="J96" s="266" t="str">
        <f>IF(loon!J63="","",loon!J63)</f>
        <v/>
      </c>
      <c r="K96" s="187"/>
      <c r="L96" s="547">
        <f>IF(loon!L63="","",loon!L63)</f>
        <v>0</v>
      </c>
      <c r="M96" s="547">
        <f>IF(loon!M63="","",loon!M63)</f>
        <v>0</v>
      </c>
      <c r="N96" s="559" t="str">
        <f t="shared" si="39"/>
        <v/>
      </c>
      <c r="O96" s="638" t="str">
        <f t="shared" si="40"/>
        <v/>
      </c>
      <c r="P96" s="560" t="str">
        <f t="shared" si="41"/>
        <v/>
      </c>
      <c r="Q96" s="75"/>
      <c r="R96" s="464" t="str">
        <f t="shared" si="51"/>
        <v/>
      </c>
      <c r="S96" s="464" t="str">
        <f t="shared" si="42"/>
        <v/>
      </c>
      <c r="T96" s="490" t="str">
        <f t="shared" si="43"/>
        <v/>
      </c>
      <c r="U96" s="561"/>
      <c r="V96" s="558"/>
      <c r="W96" s="128"/>
      <c r="X96" s="558"/>
      <c r="Y96" s="555" t="e">
        <f>VLOOKUP(H96,tab!$A$15:$V$56,I96+2)</f>
        <v>#VALUE!</v>
      </c>
      <c r="Z96" s="582">
        <f>tab!$E$6</f>
        <v>0.62</v>
      </c>
      <c r="AA96" s="563" t="e">
        <f t="shared" si="44"/>
        <v>#VALUE!</v>
      </c>
      <c r="AB96" s="563" t="e">
        <f t="shared" si="45"/>
        <v>#VALUE!</v>
      </c>
      <c r="AC96" s="563" t="e">
        <f t="shared" si="46"/>
        <v>#VALUE!</v>
      </c>
      <c r="AD96" s="564" t="e">
        <f t="shared" si="47"/>
        <v>#VALUE!</v>
      </c>
      <c r="AE96" s="564">
        <f t="shared" si="48"/>
        <v>0</v>
      </c>
      <c r="AF96" s="527">
        <f>IF(H96&gt;8,tab!$D$7,tab!$D$9)</f>
        <v>0.5</v>
      </c>
      <c r="AG96" s="542">
        <f t="shared" si="49"/>
        <v>0</v>
      </c>
      <c r="AH96" s="541">
        <f t="shared" si="50"/>
        <v>0</v>
      </c>
      <c r="AL96" s="133"/>
    </row>
    <row r="97" spans="3:43" ht="12.75" customHeight="1" x14ac:dyDescent="0.2">
      <c r="C97" s="74"/>
      <c r="D97" s="211" t="str">
        <f>IF(loon!D64="","",loon!D64)</f>
        <v/>
      </c>
      <c r="E97" s="211" t="str">
        <f>IF(loon!E64=0,"",loon!E64)</f>
        <v/>
      </c>
      <c r="F97" s="264" t="str">
        <f>IF(loon!F64="","",loon!F64+1)</f>
        <v/>
      </c>
      <c r="G97" s="420" t="str">
        <f>IF(loon!G64="","",loon!G64)</f>
        <v/>
      </c>
      <c r="H97" s="264" t="str">
        <f>IF(loon!H64=0,"",loon!H64)</f>
        <v/>
      </c>
      <c r="I97" s="265" t="str">
        <f>IF(J97="","",(IF(loon!I64+1&gt;LOOKUP(H97,schaal,regels),loon!I64,loon!I64+1)))</f>
        <v/>
      </c>
      <c r="J97" s="266" t="str">
        <f>IF(loon!J64="","",loon!J64)</f>
        <v/>
      </c>
      <c r="K97" s="187"/>
      <c r="L97" s="547">
        <f>IF(loon!L64="","",loon!L64)</f>
        <v>0</v>
      </c>
      <c r="M97" s="547">
        <f>IF(loon!M64="","",loon!M64)</f>
        <v>0</v>
      </c>
      <c r="N97" s="559" t="str">
        <f t="shared" si="39"/>
        <v/>
      </c>
      <c r="O97" s="638" t="str">
        <f t="shared" si="40"/>
        <v/>
      </c>
      <c r="P97" s="560" t="str">
        <f t="shared" si="41"/>
        <v/>
      </c>
      <c r="Q97" s="75"/>
      <c r="R97" s="464" t="str">
        <f t="shared" si="51"/>
        <v/>
      </c>
      <c r="S97" s="464" t="str">
        <f t="shared" si="42"/>
        <v/>
      </c>
      <c r="T97" s="490" t="str">
        <f t="shared" si="43"/>
        <v/>
      </c>
      <c r="U97" s="561"/>
      <c r="V97" s="558"/>
      <c r="W97" s="128"/>
      <c r="X97" s="558"/>
      <c r="Y97" s="555" t="e">
        <f>VLOOKUP(H97,tab!$A$15:$V$56,I97+2)</f>
        <v>#VALUE!</v>
      </c>
      <c r="Z97" s="582">
        <f>tab!$E$6</f>
        <v>0.62</v>
      </c>
      <c r="AA97" s="563" t="e">
        <f t="shared" si="44"/>
        <v>#VALUE!</v>
      </c>
      <c r="AB97" s="563" t="e">
        <f t="shared" si="45"/>
        <v>#VALUE!</v>
      </c>
      <c r="AC97" s="563" t="e">
        <f t="shared" si="46"/>
        <v>#VALUE!</v>
      </c>
      <c r="AD97" s="564" t="e">
        <f t="shared" si="47"/>
        <v>#VALUE!</v>
      </c>
      <c r="AE97" s="564">
        <f t="shared" si="48"/>
        <v>0</v>
      </c>
      <c r="AF97" s="527">
        <f>IF(H97&gt;8,tab!$D$7,tab!$D$9)</f>
        <v>0.5</v>
      </c>
      <c r="AG97" s="542">
        <f t="shared" si="49"/>
        <v>0</v>
      </c>
      <c r="AH97" s="541">
        <f t="shared" si="50"/>
        <v>0</v>
      </c>
      <c r="AL97" s="133"/>
    </row>
    <row r="98" spans="3:43" ht="12.75" customHeight="1" x14ac:dyDescent="0.2">
      <c r="C98" s="74"/>
      <c r="D98" s="211" t="str">
        <f>IF(loon!D65="","",loon!D65)</f>
        <v/>
      </c>
      <c r="E98" s="211" t="str">
        <f>IF(loon!E65=0,"",loon!E65)</f>
        <v/>
      </c>
      <c r="F98" s="264" t="str">
        <f>IF(loon!F65="","",loon!F65+1)</f>
        <v/>
      </c>
      <c r="G98" s="420" t="str">
        <f>IF(loon!G65="","",loon!G65)</f>
        <v/>
      </c>
      <c r="H98" s="264" t="str">
        <f>IF(loon!H65=0,"",loon!H65)</f>
        <v/>
      </c>
      <c r="I98" s="265" t="str">
        <f>IF(J98="","",(IF(loon!I65+1&gt;LOOKUP(H98,schaal,regels),loon!I65,loon!I65+1)))</f>
        <v/>
      </c>
      <c r="J98" s="266" t="str">
        <f>IF(loon!J65="","",loon!J65)</f>
        <v/>
      </c>
      <c r="K98" s="187"/>
      <c r="L98" s="547">
        <f>IF(loon!L65="","",loon!L65)</f>
        <v>0</v>
      </c>
      <c r="M98" s="547">
        <f>IF(loon!M65="","",loon!M65)</f>
        <v>0</v>
      </c>
      <c r="N98" s="559" t="str">
        <f t="shared" si="39"/>
        <v/>
      </c>
      <c r="O98" s="638" t="str">
        <f t="shared" si="40"/>
        <v/>
      </c>
      <c r="P98" s="560" t="str">
        <f t="shared" si="41"/>
        <v/>
      </c>
      <c r="Q98" s="75"/>
      <c r="R98" s="464" t="str">
        <f t="shared" si="51"/>
        <v/>
      </c>
      <c r="S98" s="464" t="str">
        <f t="shared" si="42"/>
        <v/>
      </c>
      <c r="T98" s="490" t="str">
        <f t="shared" si="43"/>
        <v/>
      </c>
      <c r="U98" s="561"/>
      <c r="V98" s="558"/>
      <c r="W98" s="128"/>
      <c r="X98" s="558"/>
      <c r="Y98" s="555" t="e">
        <f>VLOOKUP(H98,tab!$A$15:$V$56,I98+2)</f>
        <v>#VALUE!</v>
      </c>
      <c r="Z98" s="582">
        <f>tab!$E$6</f>
        <v>0.62</v>
      </c>
      <c r="AA98" s="563" t="e">
        <f t="shared" si="44"/>
        <v>#VALUE!</v>
      </c>
      <c r="AB98" s="563" t="e">
        <f t="shared" si="45"/>
        <v>#VALUE!</v>
      </c>
      <c r="AC98" s="563" t="e">
        <f t="shared" si="46"/>
        <v>#VALUE!</v>
      </c>
      <c r="AD98" s="564" t="e">
        <f t="shared" si="47"/>
        <v>#VALUE!</v>
      </c>
      <c r="AE98" s="564">
        <f t="shared" si="48"/>
        <v>0</v>
      </c>
      <c r="AF98" s="527">
        <f>IF(H98&gt;8,tab!$D$7,tab!$D$9)</f>
        <v>0.5</v>
      </c>
      <c r="AG98" s="542">
        <f t="shared" si="49"/>
        <v>0</v>
      </c>
      <c r="AH98" s="541">
        <f t="shared" si="50"/>
        <v>0</v>
      </c>
      <c r="AL98" s="133"/>
    </row>
    <row r="99" spans="3:43" ht="12.75" customHeight="1" x14ac:dyDescent="0.2">
      <c r="C99" s="74"/>
      <c r="D99" s="211" t="str">
        <f>IF(loon!D66="","",loon!D66)</f>
        <v/>
      </c>
      <c r="E99" s="211" t="str">
        <f>IF(loon!E66=0,"",loon!E66)</f>
        <v/>
      </c>
      <c r="F99" s="264" t="str">
        <f>IF(loon!F66="","",loon!F66+1)</f>
        <v/>
      </c>
      <c r="G99" s="420" t="str">
        <f>IF(loon!G66="","",loon!G66)</f>
        <v/>
      </c>
      <c r="H99" s="264" t="str">
        <f>IF(loon!H66=0,"",loon!H66)</f>
        <v/>
      </c>
      <c r="I99" s="265" t="str">
        <f>IF(J99="","",(IF(loon!I66+1&gt;LOOKUP(H99,schaal,regels),loon!I66,loon!I66+1)))</f>
        <v/>
      </c>
      <c r="J99" s="266" t="str">
        <f>IF(loon!J66="","",loon!J66)</f>
        <v/>
      </c>
      <c r="K99" s="187"/>
      <c r="L99" s="547">
        <f>IF(loon!L66="","",loon!L66)</f>
        <v>0</v>
      </c>
      <c r="M99" s="547">
        <f>IF(loon!M66="","",loon!M66)</f>
        <v>0</v>
      </c>
      <c r="N99" s="559" t="str">
        <f t="shared" si="39"/>
        <v/>
      </c>
      <c r="O99" s="638" t="str">
        <f t="shared" si="40"/>
        <v/>
      </c>
      <c r="P99" s="560" t="str">
        <f t="shared" si="41"/>
        <v/>
      </c>
      <c r="Q99" s="75"/>
      <c r="R99" s="464" t="str">
        <f t="shared" si="51"/>
        <v/>
      </c>
      <c r="S99" s="464" t="str">
        <f t="shared" si="42"/>
        <v/>
      </c>
      <c r="T99" s="490" t="str">
        <f t="shared" si="43"/>
        <v/>
      </c>
      <c r="U99" s="561"/>
      <c r="V99" s="558"/>
      <c r="W99" s="128"/>
      <c r="X99" s="558"/>
      <c r="Y99" s="555" t="e">
        <f>VLOOKUP(H99,tab!$A$15:$V$56,I99+2)</f>
        <v>#VALUE!</v>
      </c>
      <c r="Z99" s="582">
        <f>tab!$E$6</f>
        <v>0.62</v>
      </c>
      <c r="AA99" s="563" t="e">
        <f t="shared" si="44"/>
        <v>#VALUE!</v>
      </c>
      <c r="AB99" s="563" t="e">
        <f t="shared" si="45"/>
        <v>#VALUE!</v>
      </c>
      <c r="AC99" s="563" t="e">
        <f t="shared" si="46"/>
        <v>#VALUE!</v>
      </c>
      <c r="AD99" s="564" t="e">
        <f t="shared" si="47"/>
        <v>#VALUE!</v>
      </c>
      <c r="AE99" s="564">
        <f t="shared" si="48"/>
        <v>0</v>
      </c>
      <c r="AF99" s="527">
        <f>IF(H99&gt;8,tab!$D$7,tab!$D$9)</f>
        <v>0.5</v>
      </c>
      <c r="AG99" s="542">
        <f t="shared" si="49"/>
        <v>0</v>
      </c>
      <c r="AH99" s="541">
        <f t="shared" si="50"/>
        <v>0</v>
      </c>
      <c r="AL99" s="133"/>
    </row>
    <row r="100" spans="3:43" ht="12.75" customHeight="1" x14ac:dyDescent="0.2">
      <c r="C100" s="74"/>
      <c r="D100" s="211" t="str">
        <f>IF(loon!D67="","",loon!D67)</f>
        <v/>
      </c>
      <c r="E100" s="211" t="str">
        <f>IF(loon!E67=0,"",loon!E67)</f>
        <v/>
      </c>
      <c r="F100" s="264" t="str">
        <f>IF(loon!F67="","",loon!F67+1)</f>
        <v/>
      </c>
      <c r="G100" s="420" t="str">
        <f>IF(loon!G67="","",loon!G67)</f>
        <v/>
      </c>
      <c r="H100" s="264" t="str">
        <f>IF(loon!H67=0,"",loon!H67)</f>
        <v/>
      </c>
      <c r="I100" s="265" t="str">
        <f>IF(J100="","",(IF(loon!I67+1&gt;LOOKUP(H100,schaal,regels),loon!I67,loon!I67+1)))</f>
        <v/>
      </c>
      <c r="J100" s="266" t="str">
        <f>IF(loon!J67="","",loon!J67)</f>
        <v/>
      </c>
      <c r="K100" s="187"/>
      <c r="L100" s="547">
        <f>IF(loon!L67="","",loon!L67)</f>
        <v>0</v>
      </c>
      <c r="M100" s="547">
        <f>IF(loon!M67="","",loon!M67)</f>
        <v>0</v>
      </c>
      <c r="N100" s="559" t="str">
        <f t="shared" si="39"/>
        <v/>
      </c>
      <c r="O100" s="638" t="str">
        <f t="shared" si="40"/>
        <v/>
      </c>
      <c r="P100" s="560" t="str">
        <f t="shared" si="41"/>
        <v/>
      </c>
      <c r="Q100" s="75"/>
      <c r="R100" s="464" t="str">
        <f t="shared" si="51"/>
        <v/>
      </c>
      <c r="S100" s="464" t="str">
        <f t="shared" si="42"/>
        <v/>
      </c>
      <c r="T100" s="490" t="str">
        <f t="shared" si="43"/>
        <v/>
      </c>
      <c r="U100" s="561"/>
      <c r="V100" s="558"/>
      <c r="W100" s="128"/>
      <c r="X100" s="558"/>
      <c r="Y100" s="555" t="e">
        <f>VLOOKUP(H100,tab!$A$15:$V$56,I100+2)</f>
        <v>#VALUE!</v>
      </c>
      <c r="Z100" s="582">
        <f>tab!$E$6</f>
        <v>0.62</v>
      </c>
      <c r="AA100" s="563" t="e">
        <f t="shared" si="44"/>
        <v>#VALUE!</v>
      </c>
      <c r="AB100" s="563" t="e">
        <f t="shared" si="45"/>
        <v>#VALUE!</v>
      </c>
      <c r="AC100" s="563" t="e">
        <f t="shared" si="46"/>
        <v>#VALUE!</v>
      </c>
      <c r="AD100" s="564" t="e">
        <f t="shared" si="47"/>
        <v>#VALUE!</v>
      </c>
      <c r="AE100" s="564">
        <f t="shared" si="48"/>
        <v>0</v>
      </c>
      <c r="AF100" s="527">
        <f>IF(H100&gt;8,tab!$D$7,tab!$D$9)</f>
        <v>0.5</v>
      </c>
      <c r="AG100" s="542">
        <f t="shared" si="49"/>
        <v>0</v>
      </c>
      <c r="AH100" s="541">
        <f t="shared" si="50"/>
        <v>0</v>
      </c>
      <c r="AL100" s="133"/>
    </row>
    <row r="101" spans="3:43" x14ac:dyDescent="0.2">
      <c r="C101" s="74"/>
      <c r="D101" s="168"/>
      <c r="E101" s="168"/>
      <c r="F101" s="173"/>
      <c r="G101" s="173"/>
      <c r="H101" s="173"/>
      <c r="I101" s="256"/>
      <c r="J101" s="486">
        <f>SUM(J81:J100)</f>
        <v>2</v>
      </c>
      <c r="K101" s="187"/>
      <c r="L101" s="548">
        <f t="shared" ref="L101:P101" si="52">SUM(L81:L100)</f>
        <v>0</v>
      </c>
      <c r="M101" s="548">
        <f t="shared" si="52"/>
        <v>0</v>
      </c>
      <c r="N101" s="548">
        <f>SUM(N81:N100)</f>
        <v>80</v>
      </c>
      <c r="O101" s="548">
        <f t="shared" si="52"/>
        <v>0</v>
      </c>
      <c r="P101" s="548">
        <f t="shared" si="52"/>
        <v>80</v>
      </c>
      <c r="Q101" s="187"/>
      <c r="R101" s="487">
        <f>SUM(R81:R100)</f>
        <v>140975.61070524412</v>
      </c>
      <c r="S101" s="487">
        <f t="shared" ref="S101:T101" si="53">SUM(S81:S100)</f>
        <v>3483.0292947558773</v>
      </c>
      <c r="T101" s="487">
        <f t="shared" si="53"/>
        <v>144458.64000000001</v>
      </c>
      <c r="U101" s="257"/>
      <c r="V101" s="550"/>
      <c r="Y101" s="556" t="e">
        <f>SUM(Y81:Y100)</f>
        <v>#VALUE!</v>
      </c>
      <c r="Z101" s="556"/>
      <c r="AA101" s="556"/>
      <c r="AB101" s="556"/>
      <c r="AC101" s="556"/>
      <c r="AG101" s="538">
        <f>SUM(AG81:AG100)</f>
        <v>0</v>
      </c>
      <c r="AH101" s="543">
        <f>SUM(AH81:AH100)</f>
        <v>0</v>
      </c>
    </row>
    <row r="102" spans="3:43" x14ac:dyDescent="0.2">
      <c r="C102" s="85"/>
      <c r="D102" s="259"/>
      <c r="E102" s="259"/>
      <c r="F102" s="207"/>
      <c r="G102" s="207"/>
      <c r="H102" s="207"/>
      <c r="I102" s="260"/>
      <c r="J102" s="262"/>
      <c r="K102" s="260"/>
      <c r="L102" s="260"/>
      <c r="M102" s="260"/>
      <c r="N102" s="260"/>
      <c r="O102" s="260"/>
      <c r="P102" s="260"/>
      <c r="Q102" s="260"/>
      <c r="R102" s="267"/>
      <c r="S102" s="267"/>
      <c r="T102" s="267"/>
      <c r="U102" s="268"/>
      <c r="V102" s="550"/>
      <c r="Y102" s="557"/>
      <c r="Z102" s="556"/>
      <c r="AA102" s="557"/>
      <c r="AB102" s="557"/>
      <c r="AC102" s="557"/>
      <c r="AG102" s="544"/>
      <c r="AH102" s="545"/>
    </row>
    <row r="103" spans="3:43" ht="12.75" customHeight="1" x14ac:dyDescent="0.2">
      <c r="C103" s="85"/>
      <c r="D103" s="259"/>
      <c r="E103" s="259"/>
      <c r="F103" s="207"/>
      <c r="G103" s="207"/>
      <c r="H103" s="207"/>
      <c r="I103" s="260"/>
      <c r="J103" s="261"/>
      <c r="K103" s="86"/>
      <c r="L103" s="262"/>
      <c r="M103" s="262"/>
      <c r="N103" s="262"/>
      <c r="O103" s="262"/>
      <c r="P103" s="262"/>
      <c r="Q103" s="86"/>
      <c r="R103" s="263"/>
      <c r="S103" s="263"/>
      <c r="T103" s="203"/>
      <c r="U103" s="88"/>
      <c r="V103" s="550"/>
      <c r="Y103" s="555"/>
      <c r="Z103" s="558"/>
      <c r="AA103" s="555"/>
      <c r="AB103" s="555"/>
      <c r="AC103" s="555"/>
      <c r="AG103" s="542"/>
      <c r="AH103" s="546"/>
    </row>
    <row r="104" spans="3:43" ht="12.75" customHeight="1" x14ac:dyDescent="0.2">
      <c r="H104" s="93"/>
      <c r="J104" s="129"/>
      <c r="R104" s="128"/>
      <c r="S104" s="128"/>
      <c r="T104" s="130"/>
      <c r="V104" s="550"/>
      <c r="Y104" s="555"/>
      <c r="Z104" s="558"/>
      <c r="AA104" s="555"/>
      <c r="AB104" s="555"/>
      <c r="AC104" s="555"/>
      <c r="AG104" s="542"/>
      <c r="AH104" s="546"/>
    </row>
    <row r="105" spans="3:43" ht="12.75" customHeight="1" x14ac:dyDescent="0.2">
      <c r="C105" s="30" t="s">
        <v>29</v>
      </c>
      <c r="E105" s="119" t="str">
        <f>tab!G3</f>
        <v>2020/21</v>
      </c>
      <c r="H105" s="93"/>
      <c r="J105" s="129"/>
      <c r="R105" s="128"/>
      <c r="S105" s="128"/>
      <c r="T105" s="130"/>
      <c r="V105" s="550"/>
      <c r="Y105" s="555"/>
      <c r="Z105" s="558"/>
      <c r="AA105" s="555"/>
      <c r="AB105" s="555"/>
      <c r="AC105" s="555"/>
      <c r="AG105" s="542"/>
      <c r="AH105" s="546"/>
    </row>
    <row r="106" spans="3:43" ht="12.75" customHeight="1" x14ac:dyDescent="0.2">
      <c r="C106" s="30" t="s">
        <v>35</v>
      </c>
      <c r="E106" s="119">
        <f>tab!H4</f>
        <v>44105</v>
      </c>
      <c r="H106" s="93"/>
      <c r="J106" s="129"/>
      <c r="R106" s="128"/>
      <c r="S106" s="128"/>
      <c r="T106" s="130"/>
      <c r="V106" s="550"/>
      <c r="Y106" s="555"/>
      <c r="Z106" s="558"/>
      <c r="AA106" s="555"/>
      <c r="AB106" s="555"/>
      <c r="AC106" s="555"/>
      <c r="AG106" s="542"/>
      <c r="AH106" s="546"/>
    </row>
    <row r="107" spans="3:43" ht="12.75" customHeight="1" x14ac:dyDescent="0.2">
      <c r="H107" s="93"/>
      <c r="J107" s="129"/>
      <c r="R107" s="128"/>
      <c r="S107" s="128"/>
      <c r="T107" s="130"/>
      <c r="V107" s="550"/>
      <c r="Y107" s="555"/>
      <c r="Z107" s="558"/>
      <c r="AA107" s="555"/>
      <c r="AB107" s="555"/>
      <c r="AC107" s="555"/>
      <c r="AG107" s="542"/>
      <c r="AH107" s="546"/>
    </row>
    <row r="108" spans="3:43" ht="12.75" customHeight="1" x14ac:dyDescent="0.2">
      <c r="C108" s="466"/>
      <c r="D108" s="467"/>
      <c r="E108" s="468"/>
      <c r="F108" s="469"/>
      <c r="G108" s="470"/>
      <c r="H108" s="471"/>
      <c r="I108" s="471"/>
      <c r="J108" s="472"/>
      <c r="K108" s="451"/>
      <c r="L108" s="471"/>
      <c r="M108" s="471"/>
      <c r="N108" s="471"/>
      <c r="O108" s="471"/>
      <c r="P108" s="471"/>
      <c r="Q108" s="451"/>
      <c r="R108" s="451"/>
      <c r="S108" s="451"/>
      <c r="T108" s="473"/>
      <c r="U108" s="165"/>
      <c r="V108" s="550"/>
      <c r="AE108" s="537"/>
      <c r="AF108" s="533"/>
      <c r="AI108" s="120"/>
      <c r="AJ108" s="38"/>
      <c r="AK108" s="121"/>
      <c r="AL108" s="122"/>
      <c r="AM108" s="123"/>
      <c r="AN108" s="124"/>
      <c r="AO108" s="121"/>
    </row>
    <row r="109" spans="3:43" ht="12.75" customHeight="1" x14ac:dyDescent="0.2">
      <c r="C109" s="474"/>
      <c r="D109" s="521" t="s">
        <v>214</v>
      </c>
      <c r="E109" s="523"/>
      <c r="F109" s="523"/>
      <c r="G109" s="523"/>
      <c r="H109" s="522"/>
      <c r="I109" s="522"/>
      <c r="J109" s="522"/>
      <c r="K109" s="522"/>
      <c r="L109" s="521" t="s">
        <v>295</v>
      </c>
      <c r="M109" s="525"/>
      <c r="N109" s="521"/>
      <c r="O109" s="521"/>
      <c r="P109" s="565"/>
      <c r="Q109" s="475"/>
      <c r="R109" s="521" t="s">
        <v>293</v>
      </c>
      <c r="S109" s="522"/>
      <c r="T109" s="566"/>
      <c r="U109" s="567"/>
      <c r="V109" s="584"/>
      <c r="W109" s="569"/>
      <c r="X109" s="584"/>
      <c r="Y109" s="550"/>
      <c r="Z109" s="570"/>
      <c r="AA109" s="550"/>
      <c r="AB109" s="550"/>
      <c r="AC109" s="550"/>
      <c r="AD109" s="571"/>
      <c r="AE109" s="571"/>
      <c r="AF109" s="529"/>
      <c r="AG109" s="538"/>
      <c r="AH109" s="539"/>
      <c r="AN109" s="30"/>
      <c r="AO109" s="30"/>
      <c r="AP109" s="131"/>
      <c r="AQ109" s="131"/>
    </row>
    <row r="110" spans="3:43" ht="12.75" customHeight="1" x14ac:dyDescent="0.2">
      <c r="C110" s="474"/>
      <c r="D110" s="476" t="s">
        <v>292</v>
      </c>
      <c r="E110" s="477" t="s">
        <v>30</v>
      </c>
      <c r="F110" s="478" t="s">
        <v>1</v>
      </c>
      <c r="G110" s="479" t="s">
        <v>215</v>
      </c>
      <c r="H110" s="478" t="s">
        <v>40</v>
      </c>
      <c r="I110" s="478" t="s">
        <v>44</v>
      </c>
      <c r="J110" s="480" t="s">
        <v>216</v>
      </c>
      <c r="K110" s="449"/>
      <c r="L110" s="481" t="s">
        <v>283</v>
      </c>
      <c r="M110" s="481" t="s">
        <v>284</v>
      </c>
      <c r="N110" s="481" t="s">
        <v>282</v>
      </c>
      <c r="O110" s="481" t="s">
        <v>283</v>
      </c>
      <c r="P110" s="572" t="s">
        <v>296</v>
      </c>
      <c r="Q110" s="449"/>
      <c r="R110" s="526" t="s">
        <v>34</v>
      </c>
      <c r="S110" s="484" t="s">
        <v>297</v>
      </c>
      <c r="T110" s="573" t="s">
        <v>34</v>
      </c>
      <c r="U110" s="574"/>
      <c r="V110" s="553"/>
      <c r="W110" s="576"/>
      <c r="X110" s="553"/>
      <c r="Y110" s="554" t="s">
        <v>74</v>
      </c>
      <c r="Z110" s="577" t="s">
        <v>298</v>
      </c>
      <c r="AA110" s="553" t="s">
        <v>299</v>
      </c>
      <c r="AB110" s="553" t="s">
        <v>299</v>
      </c>
      <c r="AC110" s="553" t="s">
        <v>300</v>
      </c>
      <c r="AD110" s="578" t="s">
        <v>301</v>
      </c>
      <c r="AE110" s="578" t="s">
        <v>302</v>
      </c>
      <c r="AF110" s="529"/>
      <c r="AG110" s="540" t="s">
        <v>73</v>
      </c>
      <c r="AH110" s="539" t="s">
        <v>241</v>
      </c>
      <c r="AN110" s="30"/>
      <c r="AO110" s="30"/>
      <c r="AP110" s="131"/>
      <c r="AQ110" s="132"/>
    </row>
    <row r="111" spans="3:43" s="31" customFormat="1" ht="12.75" customHeight="1" x14ac:dyDescent="0.2">
      <c r="C111" s="485"/>
      <c r="D111" s="523"/>
      <c r="E111" s="477"/>
      <c r="F111" s="478" t="s">
        <v>2</v>
      </c>
      <c r="G111" s="478" t="s">
        <v>236</v>
      </c>
      <c r="H111" s="478"/>
      <c r="I111" s="478"/>
      <c r="J111" s="480"/>
      <c r="K111" s="449"/>
      <c r="L111" s="481" t="s">
        <v>285</v>
      </c>
      <c r="M111" s="481" t="s">
        <v>286</v>
      </c>
      <c r="N111" s="481" t="s">
        <v>303</v>
      </c>
      <c r="O111" s="481" t="s">
        <v>287</v>
      </c>
      <c r="P111" s="572" t="s">
        <v>69</v>
      </c>
      <c r="Q111" s="449"/>
      <c r="R111" s="483" t="s">
        <v>304</v>
      </c>
      <c r="S111" s="484" t="s">
        <v>288</v>
      </c>
      <c r="T111" s="573" t="s">
        <v>69</v>
      </c>
      <c r="U111" s="579"/>
      <c r="V111" s="550"/>
      <c r="W111" s="581"/>
      <c r="X111" s="550"/>
      <c r="Y111" s="554" t="s">
        <v>37</v>
      </c>
      <c r="Z111" s="583">
        <f>tab!$E$6</f>
        <v>0.62</v>
      </c>
      <c r="AA111" s="553" t="s">
        <v>305</v>
      </c>
      <c r="AB111" s="553" t="s">
        <v>306</v>
      </c>
      <c r="AC111" s="553" t="s">
        <v>307</v>
      </c>
      <c r="AD111" s="578" t="s">
        <v>308</v>
      </c>
      <c r="AE111" s="578" t="s">
        <v>308</v>
      </c>
      <c r="AF111" s="529"/>
      <c r="AG111" s="540"/>
      <c r="AH111" s="541" t="s">
        <v>43</v>
      </c>
      <c r="AQ111" s="127"/>
    </row>
    <row r="112" spans="3:43" s="31" customFormat="1" ht="12.75" customHeight="1" x14ac:dyDescent="0.2">
      <c r="C112" s="74"/>
      <c r="D112" s="75"/>
      <c r="E112" s="75"/>
      <c r="F112" s="166"/>
      <c r="G112" s="166"/>
      <c r="H112" s="250"/>
      <c r="I112" s="250"/>
      <c r="J112" s="251"/>
      <c r="K112" s="253"/>
      <c r="L112" s="252"/>
      <c r="M112" s="252"/>
      <c r="N112" s="252"/>
      <c r="O112" s="252"/>
      <c r="P112" s="252"/>
      <c r="Q112" s="253"/>
      <c r="R112" s="254"/>
      <c r="S112" s="254"/>
      <c r="T112" s="254"/>
      <c r="U112" s="255"/>
      <c r="V112" s="550"/>
      <c r="X112" s="550"/>
      <c r="Y112" s="554"/>
      <c r="Z112" s="584"/>
      <c r="AA112" s="554"/>
      <c r="AB112" s="554"/>
      <c r="AC112" s="554"/>
      <c r="AD112" s="550"/>
      <c r="AE112" s="529"/>
      <c r="AF112" s="529"/>
      <c r="AG112" s="540"/>
      <c r="AH112" s="541"/>
      <c r="AQ112" s="127"/>
    </row>
    <row r="113" spans="3:38" ht="12.75" customHeight="1" x14ac:dyDescent="0.2">
      <c r="C113" s="74"/>
      <c r="D113" s="211" t="str">
        <f>IF(loon!D81=0,"",loon!D81)</f>
        <v/>
      </c>
      <c r="E113" s="211" t="str">
        <f>IF(loon!E81=0,"",loon!E81)</f>
        <v>nn</v>
      </c>
      <c r="F113" s="264">
        <f>IF(loon!F81="","",loon!F81+1)</f>
        <v>25</v>
      </c>
      <c r="G113" s="420">
        <f>IF(loon!G81="","",loon!G81)</f>
        <v>27395</v>
      </c>
      <c r="H113" s="265" t="str">
        <f>IF(loon!H81=0,"",loon!H81)</f>
        <v>LB</v>
      </c>
      <c r="I113" s="265">
        <f>IF(J113="","",(IF(loon!I81+1&gt;LOOKUP(H113,schaal,regels),loon!I81,loon!I81+1)))</f>
        <v>12</v>
      </c>
      <c r="J113" s="266">
        <f>IF(loon!J81="","",loon!J81)</f>
        <v>1</v>
      </c>
      <c r="K113" s="187"/>
      <c r="L113" s="524">
        <f>IF(loon!L81="","",loon!L81)</f>
        <v>0</v>
      </c>
      <c r="M113" s="524">
        <f>IF(loon!M81="","",loon!M81)</f>
        <v>0</v>
      </c>
      <c r="N113" s="559">
        <f t="shared" ref="N113:N132" si="54">IF(J113="","",IF((J113*40)&gt;40,40,((J113*40))))</f>
        <v>40</v>
      </c>
      <c r="O113" s="638">
        <f t="shared" ref="O113:O132" si="55">IF(J113="","",IF(I113&lt;4,(40*J113),0))</f>
        <v>0</v>
      </c>
      <c r="P113" s="560">
        <f t="shared" ref="P113:P132" si="56">IF(J113="","",(SUM(L113:O113)))</f>
        <v>40</v>
      </c>
      <c r="Q113" s="75"/>
      <c r="R113" s="464">
        <f>IF(J113="","",(((1659*J113)-P113)*AB113))</f>
        <v>65963.154141048828</v>
      </c>
      <c r="S113" s="464">
        <f t="shared" ref="S113:S132" si="57">IF(J113="","",(P113*AC113)+(AA113*AD113)+((AE113*AA113*(1-AF113))))</f>
        <v>1629.7258589511757</v>
      </c>
      <c r="T113" s="490">
        <f t="shared" ref="T113:T132" si="58">IF(J113="","",(R113+S113))</f>
        <v>67592.88</v>
      </c>
      <c r="U113" s="561"/>
      <c r="V113" s="558"/>
      <c r="W113" s="128"/>
      <c r="X113" s="558"/>
      <c r="Y113" s="555">
        <f>VLOOKUP(H113,tab!$A$15:$V$56,I113+2)</f>
        <v>3477</v>
      </c>
      <c r="Z113" s="582">
        <f>tab!$E$6</f>
        <v>0.62</v>
      </c>
      <c r="AA113" s="563">
        <f t="shared" ref="AA113:AA132" si="59">(Y113*12/1659)</f>
        <v>25.150090415913201</v>
      </c>
      <c r="AB113" s="563">
        <f t="shared" ref="AB113:AB132" si="60">(Y113*12*(1+Z113))/1659</f>
        <v>40.74314647377939</v>
      </c>
      <c r="AC113" s="563">
        <f t="shared" ref="AC113:AC132" si="61">AB113-AA113</f>
        <v>15.593056057866189</v>
      </c>
      <c r="AD113" s="564">
        <f t="shared" ref="AD113:AD132" si="62">(N113+O113)</f>
        <v>40</v>
      </c>
      <c r="AE113" s="564">
        <f t="shared" ref="AE113:AE132" si="63">(L113+M113)</f>
        <v>0</v>
      </c>
      <c r="AF113" s="527">
        <f>IF(H113&gt;8,tab!$D$7,tab!$D$9)</f>
        <v>0.5</v>
      </c>
      <c r="AG113" s="542">
        <f t="shared" ref="AG113:AG132" si="64">IF(F113&lt;25,0,IF(F113=25,25,IF(F113&lt;40,0,IF(F113=40,40,IF(F113&gt;=40,0)))))</f>
        <v>25</v>
      </c>
      <c r="AH113" s="541">
        <f t="shared" ref="AH113:AH132" si="65">IF(AG113=25,(Y113*1.08*(J113)/2),IF(AG113=40,(Y113*1.08*(J113)),IF(AG113=0,0)))</f>
        <v>1877.5800000000002</v>
      </c>
      <c r="AL113" s="133"/>
    </row>
    <row r="114" spans="3:38" ht="12.75" customHeight="1" x14ac:dyDescent="0.2">
      <c r="C114" s="74"/>
      <c r="D114" s="211" t="str">
        <f>IF(loon!D82=0,"",loon!D82)</f>
        <v/>
      </c>
      <c r="E114" s="211" t="str">
        <f>IF(loon!E82=0,"",loon!E82)</f>
        <v/>
      </c>
      <c r="F114" s="264" t="str">
        <f>IF(loon!F82="","",loon!F82+1)</f>
        <v/>
      </c>
      <c r="G114" s="420" t="str">
        <f>IF(loon!G82="","",loon!G82)</f>
        <v/>
      </c>
      <c r="H114" s="264" t="str">
        <f>IF(loon!H82=0,"",loon!H82)</f>
        <v>LD</v>
      </c>
      <c r="I114" s="265">
        <f>IF(J114="","",(IF(loon!I82+1&gt;LOOKUP(H114,schaal,regels),loon!I82,loon!I82+1)))</f>
        <v>11</v>
      </c>
      <c r="J114" s="266">
        <f>IF(loon!J82="","",loon!J82)</f>
        <v>1</v>
      </c>
      <c r="K114" s="187"/>
      <c r="L114" s="524">
        <f>IF(loon!L82="","",loon!L82)</f>
        <v>0</v>
      </c>
      <c r="M114" s="524">
        <f>IF(loon!M82="","",loon!M82)</f>
        <v>0</v>
      </c>
      <c r="N114" s="559">
        <f t="shared" si="54"/>
        <v>40</v>
      </c>
      <c r="O114" s="638">
        <f t="shared" si="55"/>
        <v>0</v>
      </c>
      <c r="P114" s="560">
        <f t="shared" si="56"/>
        <v>40</v>
      </c>
      <c r="Q114" s="75"/>
      <c r="R114" s="464">
        <f t="shared" ref="R114:R132" si="66">IF(J114="","",(((1659*J114)-P114)*AB114))</f>
        <v>80988.410994575039</v>
      </c>
      <c r="S114" s="464">
        <f t="shared" si="57"/>
        <v>2000.9490054249547</v>
      </c>
      <c r="T114" s="490">
        <f t="shared" si="58"/>
        <v>82989.36</v>
      </c>
      <c r="U114" s="561"/>
      <c r="V114" s="558"/>
      <c r="W114" s="128"/>
      <c r="X114" s="558"/>
      <c r="Y114" s="555">
        <f>VLOOKUP(H114,tab!$A$15:$V$56,I114+2)</f>
        <v>4269</v>
      </c>
      <c r="Z114" s="582">
        <f>tab!$E$6</f>
        <v>0.62</v>
      </c>
      <c r="AA114" s="563">
        <f t="shared" si="59"/>
        <v>30.878842676311031</v>
      </c>
      <c r="AB114" s="563">
        <f t="shared" si="60"/>
        <v>50.02372513562387</v>
      </c>
      <c r="AC114" s="563">
        <f t="shared" si="61"/>
        <v>19.144882459312839</v>
      </c>
      <c r="AD114" s="564">
        <f t="shared" si="62"/>
        <v>40</v>
      </c>
      <c r="AE114" s="564">
        <f t="shared" si="63"/>
        <v>0</v>
      </c>
      <c r="AF114" s="527">
        <f>IF(H114&gt;8,tab!$D$7,tab!$D$9)</f>
        <v>0.5</v>
      </c>
      <c r="AG114" s="542">
        <f t="shared" si="64"/>
        <v>0</v>
      </c>
      <c r="AH114" s="541">
        <f t="shared" si="65"/>
        <v>0</v>
      </c>
      <c r="AL114" s="133"/>
    </row>
    <row r="115" spans="3:38" ht="12.75" customHeight="1" x14ac:dyDescent="0.2">
      <c r="C115" s="74"/>
      <c r="D115" s="211" t="str">
        <f>IF(loon!D83=0,"",loon!D83)</f>
        <v/>
      </c>
      <c r="E115" s="211" t="str">
        <f>IF(loon!E83=0,"",loon!E83)</f>
        <v/>
      </c>
      <c r="F115" s="264" t="str">
        <f>IF(loon!F83="","",loon!F83+1)</f>
        <v/>
      </c>
      <c r="G115" s="420" t="str">
        <f>IF(loon!G83="","",loon!G83)</f>
        <v/>
      </c>
      <c r="H115" s="264" t="str">
        <f>IF(loon!H83=0,"",loon!H83)</f>
        <v/>
      </c>
      <c r="I115" s="265" t="str">
        <f>IF(J115="","",(IF(loon!I83+1&gt;LOOKUP(H115,schaal,regels),loon!I83,loon!I83+1)))</f>
        <v/>
      </c>
      <c r="J115" s="266" t="str">
        <f>IF(loon!J83="","",loon!J83)</f>
        <v/>
      </c>
      <c r="K115" s="187"/>
      <c r="L115" s="524">
        <f>IF(loon!L83="","",loon!L83)</f>
        <v>0</v>
      </c>
      <c r="M115" s="524">
        <f>IF(loon!M83="","",loon!M83)</f>
        <v>0</v>
      </c>
      <c r="N115" s="559" t="str">
        <f t="shared" si="54"/>
        <v/>
      </c>
      <c r="O115" s="638" t="str">
        <f t="shared" si="55"/>
        <v/>
      </c>
      <c r="P115" s="560" t="str">
        <f t="shared" si="56"/>
        <v/>
      </c>
      <c r="Q115" s="75"/>
      <c r="R115" s="464" t="str">
        <f t="shared" si="66"/>
        <v/>
      </c>
      <c r="S115" s="464" t="str">
        <f t="shared" si="57"/>
        <v/>
      </c>
      <c r="T115" s="490" t="str">
        <f t="shared" si="58"/>
        <v/>
      </c>
      <c r="U115" s="561"/>
      <c r="V115" s="558"/>
      <c r="W115" s="128"/>
      <c r="X115" s="558"/>
      <c r="Y115" s="555" t="e">
        <f>VLOOKUP(H115,tab!$A$15:$V$56,I115+2)</f>
        <v>#VALUE!</v>
      </c>
      <c r="Z115" s="582">
        <f>tab!$E$6</f>
        <v>0.62</v>
      </c>
      <c r="AA115" s="563" t="e">
        <f t="shared" si="59"/>
        <v>#VALUE!</v>
      </c>
      <c r="AB115" s="563" t="e">
        <f t="shared" si="60"/>
        <v>#VALUE!</v>
      </c>
      <c r="AC115" s="563" t="e">
        <f t="shared" si="61"/>
        <v>#VALUE!</v>
      </c>
      <c r="AD115" s="564" t="e">
        <f t="shared" si="62"/>
        <v>#VALUE!</v>
      </c>
      <c r="AE115" s="564">
        <f t="shared" si="63"/>
        <v>0</v>
      </c>
      <c r="AF115" s="527">
        <f>IF(H115&gt;8,tab!$D$7,tab!$D$9)</f>
        <v>0.5</v>
      </c>
      <c r="AG115" s="542">
        <f t="shared" si="64"/>
        <v>0</v>
      </c>
      <c r="AH115" s="541">
        <f t="shared" si="65"/>
        <v>0</v>
      </c>
      <c r="AL115" s="133"/>
    </row>
    <row r="116" spans="3:38" ht="12.75" customHeight="1" x14ac:dyDescent="0.2">
      <c r="C116" s="74"/>
      <c r="D116" s="211" t="str">
        <f>IF(loon!D84=0,"",loon!D84)</f>
        <v/>
      </c>
      <c r="E116" s="211" t="str">
        <f>IF(loon!E84=0,"",loon!E84)</f>
        <v/>
      </c>
      <c r="F116" s="264" t="str">
        <f>IF(loon!F84="","",loon!F84+1)</f>
        <v/>
      </c>
      <c r="G116" s="420" t="str">
        <f>IF(loon!G84="","",loon!G84)</f>
        <v/>
      </c>
      <c r="H116" s="264" t="str">
        <f>IF(loon!H84=0,"",loon!H84)</f>
        <v/>
      </c>
      <c r="I116" s="265" t="str">
        <f>IF(J116="","",(IF(loon!I84+1&gt;LOOKUP(H116,schaal,regels),loon!I84,loon!I84+1)))</f>
        <v/>
      </c>
      <c r="J116" s="266" t="str">
        <f>IF(loon!J84="","",loon!J84)</f>
        <v/>
      </c>
      <c r="K116" s="187"/>
      <c r="L116" s="524">
        <f>IF(loon!L84="","",loon!L84)</f>
        <v>0</v>
      </c>
      <c r="M116" s="524">
        <f>IF(loon!M84="","",loon!M84)</f>
        <v>0</v>
      </c>
      <c r="N116" s="559" t="str">
        <f t="shared" si="54"/>
        <v/>
      </c>
      <c r="O116" s="638" t="str">
        <f t="shared" si="55"/>
        <v/>
      </c>
      <c r="P116" s="560" t="str">
        <f t="shared" si="56"/>
        <v/>
      </c>
      <c r="Q116" s="75"/>
      <c r="R116" s="464" t="str">
        <f t="shared" si="66"/>
        <v/>
      </c>
      <c r="S116" s="464" t="str">
        <f t="shared" si="57"/>
        <v/>
      </c>
      <c r="T116" s="490" t="str">
        <f t="shared" si="58"/>
        <v/>
      </c>
      <c r="U116" s="561"/>
      <c r="V116" s="558"/>
      <c r="W116" s="128"/>
      <c r="X116" s="558"/>
      <c r="Y116" s="555" t="e">
        <f>VLOOKUP(H116,tab!$A$15:$V$56,I116+2)</f>
        <v>#VALUE!</v>
      </c>
      <c r="Z116" s="582">
        <f>tab!$E$6</f>
        <v>0.62</v>
      </c>
      <c r="AA116" s="563" t="e">
        <f t="shared" si="59"/>
        <v>#VALUE!</v>
      </c>
      <c r="AB116" s="563" t="e">
        <f t="shared" si="60"/>
        <v>#VALUE!</v>
      </c>
      <c r="AC116" s="563" t="e">
        <f t="shared" si="61"/>
        <v>#VALUE!</v>
      </c>
      <c r="AD116" s="564" t="e">
        <f t="shared" si="62"/>
        <v>#VALUE!</v>
      </c>
      <c r="AE116" s="564">
        <f t="shared" si="63"/>
        <v>0</v>
      </c>
      <c r="AF116" s="527">
        <f>IF(H116&gt;8,tab!$D$7,tab!$D$9)</f>
        <v>0.5</v>
      </c>
      <c r="AG116" s="542">
        <f t="shared" si="64"/>
        <v>0</v>
      </c>
      <c r="AH116" s="541">
        <f t="shared" si="65"/>
        <v>0</v>
      </c>
      <c r="AL116" s="133"/>
    </row>
    <row r="117" spans="3:38" ht="12.75" customHeight="1" x14ac:dyDescent="0.2">
      <c r="C117" s="74"/>
      <c r="D117" s="211" t="str">
        <f>IF(loon!D85=0,"",loon!D85)</f>
        <v/>
      </c>
      <c r="E117" s="211" t="str">
        <f>IF(loon!E85=0,"",loon!E85)</f>
        <v/>
      </c>
      <c r="F117" s="264" t="str">
        <f>IF(loon!F85="","",loon!F85+1)</f>
        <v/>
      </c>
      <c r="G117" s="420" t="str">
        <f>IF(loon!G85="","",loon!G85)</f>
        <v/>
      </c>
      <c r="H117" s="264" t="str">
        <f>IF(loon!H85=0,"",loon!H85)</f>
        <v/>
      </c>
      <c r="I117" s="265" t="str">
        <f>IF(J117="","",(IF(loon!I85+1&gt;LOOKUP(H117,schaal,regels),loon!I85,loon!I85+1)))</f>
        <v/>
      </c>
      <c r="J117" s="266" t="str">
        <f>IF(loon!J85="","",loon!J85)</f>
        <v/>
      </c>
      <c r="K117" s="187"/>
      <c r="L117" s="524">
        <f>IF(loon!L85="","",loon!L85)</f>
        <v>0</v>
      </c>
      <c r="M117" s="524">
        <f>IF(loon!M85="","",loon!M85)</f>
        <v>0</v>
      </c>
      <c r="N117" s="559" t="str">
        <f t="shared" si="54"/>
        <v/>
      </c>
      <c r="O117" s="638" t="str">
        <f t="shared" si="55"/>
        <v/>
      </c>
      <c r="P117" s="560" t="str">
        <f t="shared" si="56"/>
        <v/>
      </c>
      <c r="Q117" s="75"/>
      <c r="R117" s="464" t="str">
        <f t="shared" si="66"/>
        <v/>
      </c>
      <c r="S117" s="464" t="str">
        <f t="shared" si="57"/>
        <v/>
      </c>
      <c r="T117" s="490" t="str">
        <f t="shared" si="58"/>
        <v/>
      </c>
      <c r="U117" s="561"/>
      <c r="V117" s="558"/>
      <c r="W117" s="128"/>
      <c r="X117" s="558"/>
      <c r="Y117" s="555" t="e">
        <f>VLOOKUP(H117,tab!$A$15:$V$56,I117+2)</f>
        <v>#VALUE!</v>
      </c>
      <c r="Z117" s="582">
        <f>tab!$E$6</f>
        <v>0.62</v>
      </c>
      <c r="AA117" s="563" t="e">
        <f t="shared" si="59"/>
        <v>#VALUE!</v>
      </c>
      <c r="AB117" s="563" t="e">
        <f t="shared" si="60"/>
        <v>#VALUE!</v>
      </c>
      <c r="AC117" s="563" t="e">
        <f t="shared" si="61"/>
        <v>#VALUE!</v>
      </c>
      <c r="AD117" s="564" t="e">
        <f t="shared" si="62"/>
        <v>#VALUE!</v>
      </c>
      <c r="AE117" s="564">
        <f t="shared" si="63"/>
        <v>0</v>
      </c>
      <c r="AF117" s="527">
        <f>IF(H117&gt;8,tab!$D$7,tab!$D$9)</f>
        <v>0.5</v>
      </c>
      <c r="AG117" s="542">
        <f t="shared" si="64"/>
        <v>0</v>
      </c>
      <c r="AH117" s="541">
        <f t="shared" si="65"/>
        <v>0</v>
      </c>
      <c r="AL117" s="133"/>
    </row>
    <row r="118" spans="3:38" ht="12.75" customHeight="1" x14ac:dyDescent="0.2">
      <c r="C118" s="74"/>
      <c r="D118" s="211" t="str">
        <f>IF(loon!D86=0,"",loon!D86)</f>
        <v/>
      </c>
      <c r="E118" s="211" t="str">
        <f>IF(loon!E86=0,"",loon!E86)</f>
        <v/>
      </c>
      <c r="F118" s="264" t="str">
        <f>IF(loon!F86="","",loon!F86+1)</f>
        <v/>
      </c>
      <c r="G118" s="420" t="str">
        <f>IF(loon!G86="","",loon!G86)</f>
        <v/>
      </c>
      <c r="H118" s="264" t="str">
        <f>IF(loon!H86=0,"",loon!H86)</f>
        <v/>
      </c>
      <c r="I118" s="265" t="str">
        <f>IF(J118="","",(IF(loon!I86+1&gt;LOOKUP(H118,schaal,regels),loon!I86,loon!I86+1)))</f>
        <v/>
      </c>
      <c r="J118" s="266" t="str">
        <f>IF(loon!J86="","",loon!J86)</f>
        <v/>
      </c>
      <c r="K118" s="187"/>
      <c r="L118" s="524">
        <f>IF(loon!L86="","",loon!L86)</f>
        <v>0</v>
      </c>
      <c r="M118" s="524">
        <f>IF(loon!M86="","",loon!M86)</f>
        <v>0</v>
      </c>
      <c r="N118" s="559" t="str">
        <f t="shared" si="54"/>
        <v/>
      </c>
      <c r="O118" s="638" t="str">
        <f t="shared" si="55"/>
        <v/>
      </c>
      <c r="P118" s="560" t="str">
        <f t="shared" si="56"/>
        <v/>
      </c>
      <c r="Q118" s="75"/>
      <c r="R118" s="464" t="str">
        <f t="shared" si="66"/>
        <v/>
      </c>
      <c r="S118" s="464" t="str">
        <f t="shared" si="57"/>
        <v/>
      </c>
      <c r="T118" s="490" t="str">
        <f t="shared" si="58"/>
        <v/>
      </c>
      <c r="U118" s="561"/>
      <c r="V118" s="558"/>
      <c r="W118" s="128"/>
      <c r="X118" s="558"/>
      <c r="Y118" s="555" t="e">
        <f>VLOOKUP(H118,tab!$A$15:$V$56,I118+2)</f>
        <v>#VALUE!</v>
      </c>
      <c r="Z118" s="582">
        <f>tab!$E$6</f>
        <v>0.62</v>
      </c>
      <c r="AA118" s="563" t="e">
        <f t="shared" si="59"/>
        <v>#VALUE!</v>
      </c>
      <c r="AB118" s="563" t="e">
        <f t="shared" si="60"/>
        <v>#VALUE!</v>
      </c>
      <c r="AC118" s="563" t="e">
        <f t="shared" si="61"/>
        <v>#VALUE!</v>
      </c>
      <c r="AD118" s="564" t="e">
        <f t="shared" si="62"/>
        <v>#VALUE!</v>
      </c>
      <c r="AE118" s="564">
        <f t="shared" si="63"/>
        <v>0</v>
      </c>
      <c r="AF118" s="527">
        <f>IF(H118&gt;8,tab!$D$7,tab!$D$9)</f>
        <v>0.5</v>
      </c>
      <c r="AG118" s="542">
        <f t="shared" si="64"/>
        <v>0</v>
      </c>
      <c r="AH118" s="541">
        <f t="shared" si="65"/>
        <v>0</v>
      </c>
      <c r="AL118" s="133"/>
    </row>
    <row r="119" spans="3:38" ht="12.75" customHeight="1" x14ac:dyDescent="0.2">
      <c r="C119" s="74"/>
      <c r="D119" s="211" t="str">
        <f>IF(loon!D87=0,"",loon!D87)</f>
        <v/>
      </c>
      <c r="E119" s="211" t="str">
        <f>IF(loon!E87=0,"",loon!E87)</f>
        <v/>
      </c>
      <c r="F119" s="264" t="str">
        <f>IF(loon!F87="","",loon!F87+1)</f>
        <v/>
      </c>
      <c r="G119" s="420" t="str">
        <f>IF(loon!G87="","",loon!G87)</f>
        <v/>
      </c>
      <c r="H119" s="264" t="str">
        <f>IF(loon!H87=0,"",loon!H87)</f>
        <v/>
      </c>
      <c r="I119" s="265" t="str">
        <f>IF(J119="","",(IF(loon!I87+1&gt;LOOKUP(H119,schaal,regels),loon!I87,loon!I87+1)))</f>
        <v/>
      </c>
      <c r="J119" s="266" t="str">
        <f>IF(loon!J87="","",loon!J87)</f>
        <v/>
      </c>
      <c r="K119" s="187"/>
      <c r="L119" s="524">
        <f>IF(loon!L87="","",loon!L87)</f>
        <v>0</v>
      </c>
      <c r="M119" s="524">
        <f>IF(loon!M87="","",loon!M87)</f>
        <v>0</v>
      </c>
      <c r="N119" s="559" t="str">
        <f t="shared" si="54"/>
        <v/>
      </c>
      <c r="O119" s="638" t="str">
        <f t="shared" si="55"/>
        <v/>
      </c>
      <c r="P119" s="560" t="str">
        <f t="shared" si="56"/>
        <v/>
      </c>
      <c r="Q119" s="75"/>
      <c r="R119" s="464" t="str">
        <f t="shared" si="66"/>
        <v/>
      </c>
      <c r="S119" s="464" t="str">
        <f t="shared" si="57"/>
        <v/>
      </c>
      <c r="T119" s="490" t="str">
        <f t="shared" si="58"/>
        <v/>
      </c>
      <c r="U119" s="561"/>
      <c r="V119" s="558"/>
      <c r="W119" s="128"/>
      <c r="X119" s="558"/>
      <c r="Y119" s="555" t="e">
        <f>VLOOKUP(H119,tab!$A$15:$V$56,I119+2)</f>
        <v>#VALUE!</v>
      </c>
      <c r="Z119" s="582">
        <f>tab!$E$6</f>
        <v>0.62</v>
      </c>
      <c r="AA119" s="563" t="e">
        <f t="shared" si="59"/>
        <v>#VALUE!</v>
      </c>
      <c r="AB119" s="563" t="e">
        <f t="shared" si="60"/>
        <v>#VALUE!</v>
      </c>
      <c r="AC119" s="563" t="e">
        <f t="shared" si="61"/>
        <v>#VALUE!</v>
      </c>
      <c r="AD119" s="564" t="e">
        <f t="shared" si="62"/>
        <v>#VALUE!</v>
      </c>
      <c r="AE119" s="564">
        <f t="shared" si="63"/>
        <v>0</v>
      </c>
      <c r="AF119" s="527">
        <f>IF(H119&gt;8,tab!$D$7,tab!$D$9)</f>
        <v>0.5</v>
      </c>
      <c r="AG119" s="542">
        <f t="shared" si="64"/>
        <v>0</v>
      </c>
      <c r="AH119" s="541">
        <f t="shared" si="65"/>
        <v>0</v>
      </c>
      <c r="AL119" s="133"/>
    </row>
    <row r="120" spans="3:38" ht="12.75" customHeight="1" x14ac:dyDescent="0.2">
      <c r="C120" s="74"/>
      <c r="D120" s="211" t="str">
        <f>IF(loon!D88=0,"",loon!D88)</f>
        <v/>
      </c>
      <c r="E120" s="211" t="str">
        <f>IF(loon!E88=0,"",loon!E88)</f>
        <v/>
      </c>
      <c r="F120" s="264" t="str">
        <f>IF(loon!F88="","",loon!F88+1)</f>
        <v/>
      </c>
      <c r="G120" s="420" t="str">
        <f>IF(loon!G88="","",loon!G88)</f>
        <v/>
      </c>
      <c r="H120" s="264" t="str">
        <f>IF(loon!H88=0,"",loon!H88)</f>
        <v/>
      </c>
      <c r="I120" s="265" t="str">
        <f>IF(J120="","",(IF(loon!I88+1&gt;LOOKUP(H120,schaal,regels),loon!I88,loon!I88+1)))</f>
        <v/>
      </c>
      <c r="J120" s="266" t="str">
        <f>IF(loon!J88="","",loon!J88)</f>
        <v/>
      </c>
      <c r="K120" s="187"/>
      <c r="L120" s="524">
        <f>IF(loon!L88="","",loon!L88)</f>
        <v>0</v>
      </c>
      <c r="M120" s="524">
        <f>IF(loon!M88="","",loon!M88)</f>
        <v>0</v>
      </c>
      <c r="N120" s="559" t="str">
        <f t="shared" si="54"/>
        <v/>
      </c>
      <c r="O120" s="638" t="str">
        <f t="shared" si="55"/>
        <v/>
      </c>
      <c r="P120" s="560" t="str">
        <f t="shared" si="56"/>
        <v/>
      </c>
      <c r="Q120" s="75"/>
      <c r="R120" s="464" t="str">
        <f t="shared" si="66"/>
        <v/>
      </c>
      <c r="S120" s="464" t="str">
        <f t="shared" si="57"/>
        <v/>
      </c>
      <c r="T120" s="490" t="str">
        <f t="shared" si="58"/>
        <v/>
      </c>
      <c r="U120" s="561"/>
      <c r="V120" s="558"/>
      <c r="W120" s="128"/>
      <c r="X120" s="558"/>
      <c r="Y120" s="555" t="e">
        <f>VLOOKUP(H120,tab!$A$15:$V$56,I120+2)</f>
        <v>#VALUE!</v>
      </c>
      <c r="Z120" s="582">
        <f>tab!$E$6</f>
        <v>0.62</v>
      </c>
      <c r="AA120" s="563" t="e">
        <f t="shared" si="59"/>
        <v>#VALUE!</v>
      </c>
      <c r="AB120" s="563" t="e">
        <f t="shared" si="60"/>
        <v>#VALUE!</v>
      </c>
      <c r="AC120" s="563" t="e">
        <f t="shared" si="61"/>
        <v>#VALUE!</v>
      </c>
      <c r="AD120" s="564" t="e">
        <f t="shared" si="62"/>
        <v>#VALUE!</v>
      </c>
      <c r="AE120" s="564">
        <f t="shared" si="63"/>
        <v>0</v>
      </c>
      <c r="AF120" s="527">
        <f>IF(H120&gt;8,tab!$D$7,tab!$D$9)</f>
        <v>0.5</v>
      </c>
      <c r="AG120" s="542">
        <f t="shared" si="64"/>
        <v>0</v>
      </c>
      <c r="AH120" s="541">
        <f t="shared" si="65"/>
        <v>0</v>
      </c>
      <c r="AL120" s="133"/>
    </row>
    <row r="121" spans="3:38" ht="12.75" customHeight="1" x14ac:dyDescent="0.2">
      <c r="C121" s="74"/>
      <c r="D121" s="211" t="str">
        <f>IF(loon!D89=0,"",loon!D89)</f>
        <v/>
      </c>
      <c r="E121" s="211" t="str">
        <f>IF(loon!E89=0,"",loon!E89)</f>
        <v/>
      </c>
      <c r="F121" s="264" t="str">
        <f>IF(loon!F89="","",loon!F89+1)</f>
        <v/>
      </c>
      <c r="G121" s="420" t="str">
        <f>IF(loon!G89="","",loon!G89)</f>
        <v/>
      </c>
      <c r="H121" s="264" t="str">
        <f>IF(loon!H89=0,"",loon!H89)</f>
        <v/>
      </c>
      <c r="I121" s="265" t="str">
        <f>IF(J121="","",(IF(loon!I89+1&gt;LOOKUP(H121,schaal,regels),loon!I89,loon!I89+1)))</f>
        <v/>
      </c>
      <c r="J121" s="266" t="str">
        <f>IF(loon!J89="","",loon!J89)</f>
        <v/>
      </c>
      <c r="K121" s="187"/>
      <c r="L121" s="524">
        <f>IF(loon!L89="","",loon!L89)</f>
        <v>0</v>
      </c>
      <c r="M121" s="524">
        <f>IF(loon!M89="","",loon!M89)</f>
        <v>0</v>
      </c>
      <c r="N121" s="559" t="str">
        <f t="shared" si="54"/>
        <v/>
      </c>
      <c r="O121" s="638" t="str">
        <f t="shared" si="55"/>
        <v/>
      </c>
      <c r="P121" s="560" t="str">
        <f t="shared" si="56"/>
        <v/>
      </c>
      <c r="Q121" s="75"/>
      <c r="R121" s="464" t="str">
        <f t="shared" si="66"/>
        <v/>
      </c>
      <c r="S121" s="464" t="str">
        <f t="shared" si="57"/>
        <v/>
      </c>
      <c r="T121" s="490" t="str">
        <f t="shared" si="58"/>
        <v/>
      </c>
      <c r="U121" s="561"/>
      <c r="V121" s="558"/>
      <c r="W121" s="128"/>
      <c r="X121" s="558"/>
      <c r="Y121" s="555" t="e">
        <f>VLOOKUP(H121,tab!$A$15:$V$56,I121+2)</f>
        <v>#VALUE!</v>
      </c>
      <c r="Z121" s="582">
        <f>tab!$E$6</f>
        <v>0.62</v>
      </c>
      <c r="AA121" s="563" t="e">
        <f t="shared" si="59"/>
        <v>#VALUE!</v>
      </c>
      <c r="AB121" s="563" t="e">
        <f t="shared" si="60"/>
        <v>#VALUE!</v>
      </c>
      <c r="AC121" s="563" t="e">
        <f t="shared" si="61"/>
        <v>#VALUE!</v>
      </c>
      <c r="AD121" s="564" t="e">
        <f t="shared" si="62"/>
        <v>#VALUE!</v>
      </c>
      <c r="AE121" s="564">
        <f t="shared" si="63"/>
        <v>0</v>
      </c>
      <c r="AF121" s="527">
        <f>IF(H121&gt;8,tab!$D$7,tab!$D$9)</f>
        <v>0.5</v>
      </c>
      <c r="AG121" s="542">
        <f t="shared" si="64"/>
        <v>0</v>
      </c>
      <c r="AH121" s="541">
        <f t="shared" si="65"/>
        <v>0</v>
      </c>
      <c r="AL121" s="133"/>
    </row>
    <row r="122" spans="3:38" ht="12.75" customHeight="1" x14ac:dyDescent="0.2">
      <c r="C122" s="74"/>
      <c r="D122" s="211" t="str">
        <f>IF(loon!D90=0,"",loon!D90)</f>
        <v/>
      </c>
      <c r="E122" s="211" t="str">
        <f>IF(loon!E90=0,"",loon!E90)</f>
        <v/>
      </c>
      <c r="F122" s="264" t="str">
        <f>IF(loon!F90="","",loon!F90+1)</f>
        <v/>
      </c>
      <c r="G122" s="420" t="str">
        <f>IF(loon!G90="","",loon!G90)</f>
        <v/>
      </c>
      <c r="H122" s="264" t="str">
        <f>IF(loon!H90=0,"",loon!H90)</f>
        <v/>
      </c>
      <c r="I122" s="265" t="str">
        <f>IF(J122="","",(IF(loon!I90+1&gt;LOOKUP(H122,schaal,regels),loon!I90,loon!I90+1)))</f>
        <v/>
      </c>
      <c r="J122" s="266" t="str">
        <f>IF(loon!J90="","",loon!J90)</f>
        <v/>
      </c>
      <c r="K122" s="187"/>
      <c r="L122" s="524">
        <f>IF(loon!L90="","",loon!L90)</f>
        <v>0</v>
      </c>
      <c r="M122" s="524">
        <f>IF(loon!M90="","",loon!M90)</f>
        <v>0</v>
      </c>
      <c r="N122" s="559" t="str">
        <f t="shared" si="54"/>
        <v/>
      </c>
      <c r="O122" s="638" t="str">
        <f t="shared" si="55"/>
        <v/>
      </c>
      <c r="P122" s="560" t="str">
        <f t="shared" si="56"/>
        <v/>
      </c>
      <c r="Q122" s="75"/>
      <c r="R122" s="464" t="str">
        <f t="shared" si="66"/>
        <v/>
      </c>
      <c r="S122" s="464" t="str">
        <f t="shared" si="57"/>
        <v/>
      </c>
      <c r="T122" s="490" t="str">
        <f t="shared" si="58"/>
        <v/>
      </c>
      <c r="U122" s="561"/>
      <c r="V122" s="558"/>
      <c r="W122" s="128"/>
      <c r="X122" s="558"/>
      <c r="Y122" s="555" t="e">
        <f>VLOOKUP(H122,tab!$A$15:$V$56,I122+2)</f>
        <v>#VALUE!</v>
      </c>
      <c r="Z122" s="582">
        <f>tab!$E$6</f>
        <v>0.62</v>
      </c>
      <c r="AA122" s="563" t="e">
        <f t="shared" si="59"/>
        <v>#VALUE!</v>
      </c>
      <c r="AB122" s="563" t="e">
        <f t="shared" si="60"/>
        <v>#VALUE!</v>
      </c>
      <c r="AC122" s="563" t="e">
        <f t="shared" si="61"/>
        <v>#VALUE!</v>
      </c>
      <c r="AD122" s="564" t="e">
        <f t="shared" si="62"/>
        <v>#VALUE!</v>
      </c>
      <c r="AE122" s="564">
        <f t="shared" si="63"/>
        <v>0</v>
      </c>
      <c r="AF122" s="527">
        <f>IF(H122&gt;8,tab!$D$7,tab!$D$9)</f>
        <v>0.5</v>
      </c>
      <c r="AG122" s="542">
        <f t="shared" si="64"/>
        <v>0</v>
      </c>
      <c r="AH122" s="541">
        <f t="shared" si="65"/>
        <v>0</v>
      </c>
      <c r="AL122" s="133"/>
    </row>
    <row r="123" spans="3:38" ht="12.75" customHeight="1" x14ac:dyDescent="0.2">
      <c r="C123" s="74"/>
      <c r="D123" s="211" t="str">
        <f>IF(loon!D91=0,"",loon!D91)</f>
        <v/>
      </c>
      <c r="E123" s="211" t="str">
        <f>IF(loon!E91=0,"",loon!E91)</f>
        <v/>
      </c>
      <c r="F123" s="264" t="str">
        <f>IF(loon!F91="","",loon!F91+1)</f>
        <v/>
      </c>
      <c r="G123" s="420" t="str">
        <f>IF(loon!G91="","",loon!G91)</f>
        <v/>
      </c>
      <c r="H123" s="264" t="str">
        <f>IF(loon!H91=0,"",loon!H91)</f>
        <v/>
      </c>
      <c r="I123" s="265" t="str">
        <f>IF(J123="","",(IF(loon!I91+1&gt;LOOKUP(H123,schaal,regels),loon!I91,loon!I91+1)))</f>
        <v/>
      </c>
      <c r="J123" s="266" t="str">
        <f>IF(loon!J91="","",loon!J91)</f>
        <v/>
      </c>
      <c r="K123" s="187"/>
      <c r="L123" s="524">
        <f>IF(loon!L91="","",loon!L91)</f>
        <v>0</v>
      </c>
      <c r="M123" s="524">
        <f>IF(loon!M91="","",loon!M91)</f>
        <v>0</v>
      </c>
      <c r="N123" s="559" t="str">
        <f t="shared" si="54"/>
        <v/>
      </c>
      <c r="O123" s="638" t="str">
        <f t="shared" si="55"/>
        <v/>
      </c>
      <c r="P123" s="560" t="str">
        <f t="shared" si="56"/>
        <v/>
      </c>
      <c r="Q123" s="75"/>
      <c r="R123" s="464" t="str">
        <f t="shared" si="66"/>
        <v/>
      </c>
      <c r="S123" s="464" t="str">
        <f t="shared" si="57"/>
        <v/>
      </c>
      <c r="T123" s="490" t="str">
        <f t="shared" si="58"/>
        <v/>
      </c>
      <c r="U123" s="561"/>
      <c r="V123" s="558"/>
      <c r="W123" s="128"/>
      <c r="X123" s="558"/>
      <c r="Y123" s="555" t="e">
        <f>VLOOKUP(H123,tab!$A$15:$V$56,I123+2)</f>
        <v>#VALUE!</v>
      </c>
      <c r="Z123" s="582">
        <f>tab!$E$6</f>
        <v>0.62</v>
      </c>
      <c r="AA123" s="563" t="e">
        <f t="shared" si="59"/>
        <v>#VALUE!</v>
      </c>
      <c r="AB123" s="563" t="e">
        <f t="shared" si="60"/>
        <v>#VALUE!</v>
      </c>
      <c r="AC123" s="563" t="e">
        <f t="shared" si="61"/>
        <v>#VALUE!</v>
      </c>
      <c r="AD123" s="564" t="e">
        <f t="shared" si="62"/>
        <v>#VALUE!</v>
      </c>
      <c r="AE123" s="564">
        <f t="shared" si="63"/>
        <v>0</v>
      </c>
      <c r="AF123" s="527">
        <f>IF(H123&gt;8,tab!$D$7,tab!$D$9)</f>
        <v>0.5</v>
      </c>
      <c r="AG123" s="542">
        <f t="shared" si="64"/>
        <v>0</v>
      </c>
      <c r="AH123" s="541">
        <f t="shared" si="65"/>
        <v>0</v>
      </c>
      <c r="AL123" s="133"/>
    </row>
    <row r="124" spans="3:38" ht="12.75" customHeight="1" x14ac:dyDescent="0.2">
      <c r="C124" s="74"/>
      <c r="D124" s="211" t="str">
        <f>IF(loon!D92=0,"",loon!D92)</f>
        <v/>
      </c>
      <c r="E124" s="211" t="str">
        <f>IF(loon!E92=0,"",loon!E92)</f>
        <v/>
      </c>
      <c r="F124" s="264" t="str">
        <f>IF(loon!F92="","",loon!F92+1)</f>
        <v/>
      </c>
      <c r="G124" s="420" t="str">
        <f>IF(loon!G92="","",loon!G92)</f>
        <v/>
      </c>
      <c r="H124" s="264" t="str">
        <f>IF(loon!H92=0,"",loon!H92)</f>
        <v/>
      </c>
      <c r="I124" s="265" t="str">
        <f>IF(J124="","",(IF(loon!I92+1&gt;LOOKUP(H124,schaal,regels),loon!I92,loon!I92+1)))</f>
        <v/>
      </c>
      <c r="J124" s="266" t="str">
        <f>IF(loon!J92="","",loon!J92)</f>
        <v/>
      </c>
      <c r="K124" s="187"/>
      <c r="L124" s="524">
        <f>IF(loon!L92="","",loon!L92)</f>
        <v>0</v>
      </c>
      <c r="M124" s="524">
        <f>IF(loon!M92="","",loon!M92)</f>
        <v>0</v>
      </c>
      <c r="N124" s="559" t="str">
        <f t="shared" si="54"/>
        <v/>
      </c>
      <c r="O124" s="638" t="str">
        <f t="shared" si="55"/>
        <v/>
      </c>
      <c r="P124" s="560" t="str">
        <f t="shared" si="56"/>
        <v/>
      </c>
      <c r="Q124" s="75"/>
      <c r="R124" s="464" t="str">
        <f t="shared" si="66"/>
        <v/>
      </c>
      <c r="S124" s="464" t="str">
        <f t="shared" si="57"/>
        <v/>
      </c>
      <c r="T124" s="490" t="str">
        <f t="shared" si="58"/>
        <v/>
      </c>
      <c r="U124" s="561"/>
      <c r="V124" s="558"/>
      <c r="W124" s="128"/>
      <c r="X124" s="558"/>
      <c r="Y124" s="555" t="e">
        <f>VLOOKUP(H124,tab!$A$15:$V$56,I124+2)</f>
        <v>#VALUE!</v>
      </c>
      <c r="Z124" s="582">
        <f>tab!$E$6</f>
        <v>0.62</v>
      </c>
      <c r="AA124" s="563" t="e">
        <f t="shared" si="59"/>
        <v>#VALUE!</v>
      </c>
      <c r="AB124" s="563" t="e">
        <f t="shared" si="60"/>
        <v>#VALUE!</v>
      </c>
      <c r="AC124" s="563" t="e">
        <f t="shared" si="61"/>
        <v>#VALUE!</v>
      </c>
      <c r="AD124" s="564" t="e">
        <f t="shared" si="62"/>
        <v>#VALUE!</v>
      </c>
      <c r="AE124" s="564">
        <f t="shared" si="63"/>
        <v>0</v>
      </c>
      <c r="AF124" s="527">
        <f>IF(H124&gt;8,tab!$D$7,tab!$D$9)</f>
        <v>0.5</v>
      </c>
      <c r="AG124" s="542">
        <f t="shared" si="64"/>
        <v>0</v>
      </c>
      <c r="AH124" s="541">
        <f t="shared" si="65"/>
        <v>0</v>
      </c>
      <c r="AL124" s="133"/>
    </row>
    <row r="125" spans="3:38" ht="12.75" customHeight="1" x14ac:dyDescent="0.2">
      <c r="C125" s="74"/>
      <c r="D125" s="211" t="str">
        <f>IF(loon!D93=0,"",loon!D93)</f>
        <v/>
      </c>
      <c r="E125" s="211" t="str">
        <f>IF(loon!E93=0,"",loon!E93)</f>
        <v/>
      </c>
      <c r="F125" s="264" t="str">
        <f>IF(loon!F93="","",loon!F93+1)</f>
        <v/>
      </c>
      <c r="G125" s="420" t="str">
        <f>IF(loon!G93="","",loon!G93)</f>
        <v/>
      </c>
      <c r="H125" s="264" t="str">
        <f>IF(loon!H93=0,"",loon!H93)</f>
        <v/>
      </c>
      <c r="I125" s="265" t="str">
        <f>IF(J125="","",(IF(loon!I93+1&gt;LOOKUP(H125,schaal,regels),loon!I93,loon!I93+1)))</f>
        <v/>
      </c>
      <c r="J125" s="266" t="str">
        <f>IF(loon!J93="","",loon!J93)</f>
        <v/>
      </c>
      <c r="K125" s="187"/>
      <c r="L125" s="524">
        <f>IF(loon!L93="","",loon!L93)</f>
        <v>0</v>
      </c>
      <c r="M125" s="524">
        <f>IF(loon!M93="","",loon!M93)</f>
        <v>0</v>
      </c>
      <c r="N125" s="559" t="str">
        <f t="shared" si="54"/>
        <v/>
      </c>
      <c r="O125" s="638" t="str">
        <f t="shared" si="55"/>
        <v/>
      </c>
      <c r="P125" s="560" t="str">
        <f t="shared" si="56"/>
        <v/>
      </c>
      <c r="Q125" s="75"/>
      <c r="R125" s="464" t="str">
        <f t="shared" si="66"/>
        <v/>
      </c>
      <c r="S125" s="464" t="str">
        <f t="shared" si="57"/>
        <v/>
      </c>
      <c r="T125" s="490" t="str">
        <f t="shared" si="58"/>
        <v/>
      </c>
      <c r="U125" s="561"/>
      <c r="V125" s="558"/>
      <c r="W125" s="128"/>
      <c r="X125" s="558"/>
      <c r="Y125" s="555" t="e">
        <f>VLOOKUP(H125,tab!$A$15:$V$56,I125+2)</f>
        <v>#VALUE!</v>
      </c>
      <c r="Z125" s="582">
        <f>tab!$E$6</f>
        <v>0.62</v>
      </c>
      <c r="AA125" s="563" t="e">
        <f t="shared" si="59"/>
        <v>#VALUE!</v>
      </c>
      <c r="AB125" s="563" t="e">
        <f t="shared" si="60"/>
        <v>#VALUE!</v>
      </c>
      <c r="AC125" s="563" t="e">
        <f t="shared" si="61"/>
        <v>#VALUE!</v>
      </c>
      <c r="AD125" s="564" t="e">
        <f t="shared" si="62"/>
        <v>#VALUE!</v>
      </c>
      <c r="AE125" s="564">
        <f t="shared" si="63"/>
        <v>0</v>
      </c>
      <c r="AF125" s="527">
        <f>IF(H125&gt;8,tab!$D$7,tab!$D$9)</f>
        <v>0.5</v>
      </c>
      <c r="AG125" s="542">
        <f t="shared" si="64"/>
        <v>0</v>
      </c>
      <c r="AH125" s="541">
        <f t="shared" si="65"/>
        <v>0</v>
      </c>
      <c r="AL125" s="133"/>
    </row>
    <row r="126" spans="3:38" ht="12.75" customHeight="1" x14ac:dyDescent="0.2">
      <c r="C126" s="74"/>
      <c r="D126" s="211" t="str">
        <f>IF(loon!D94=0,"",loon!D94)</f>
        <v/>
      </c>
      <c r="E126" s="211" t="str">
        <f>IF(loon!E94=0,"",loon!E94)</f>
        <v/>
      </c>
      <c r="F126" s="264" t="str">
        <f>IF(loon!F94="","",loon!F94+1)</f>
        <v/>
      </c>
      <c r="G126" s="420" t="str">
        <f>IF(loon!G94="","",loon!G94)</f>
        <v/>
      </c>
      <c r="H126" s="264" t="str">
        <f>IF(loon!H94=0,"",loon!H94)</f>
        <v/>
      </c>
      <c r="I126" s="265" t="str">
        <f>IF(J126="","",(IF(loon!I94+1&gt;LOOKUP(H126,schaal,regels),loon!I94,loon!I94+1)))</f>
        <v/>
      </c>
      <c r="J126" s="266" t="str">
        <f>IF(loon!J94="","",loon!J94)</f>
        <v/>
      </c>
      <c r="K126" s="187"/>
      <c r="L126" s="524">
        <f>IF(loon!L94="","",loon!L94)</f>
        <v>0</v>
      </c>
      <c r="M126" s="524">
        <f>IF(loon!M94="","",loon!M94)</f>
        <v>0</v>
      </c>
      <c r="N126" s="559" t="str">
        <f t="shared" si="54"/>
        <v/>
      </c>
      <c r="O126" s="638" t="str">
        <f t="shared" si="55"/>
        <v/>
      </c>
      <c r="P126" s="560" t="str">
        <f t="shared" si="56"/>
        <v/>
      </c>
      <c r="Q126" s="75"/>
      <c r="R126" s="464" t="str">
        <f t="shared" si="66"/>
        <v/>
      </c>
      <c r="S126" s="464" t="str">
        <f t="shared" si="57"/>
        <v/>
      </c>
      <c r="T126" s="490" t="str">
        <f t="shared" si="58"/>
        <v/>
      </c>
      <c r="U126" s="561"/>
      <c r="V126" s="558"/>
      <c r="W126" s="128"/>
      <c r="X126" s="558"/>
      <c r="Y126" s="555" t="e">
        <f>VLOOKUP(H126,tab!$A$15:$V$56,I126+2)</f>
        <v>#VALUE!</v>
      </c>
      <c r="Z126" s="582">
        <f>tab!$E$6</f>
        <v>0.62</v>
      </c>
      <c r="AA126" s="563" t="e">
        <f t="shared" si="59"/>
        <v>#VALUE!</v>
      </c>
      <c r="AB126" s="563" t="e">
        <f t="shared" si="60"/>
        <v>#VALUE!</v>
      </c>
      <c r="AC126" s="563" t="e">
        <f t="shared" si="61"/>
        <v>#VALUE!</v>
      </c>
      <c r="AD126" s="564" t="e">
        <f t="shared" si="62"/>
        <v>#VALUE!</v>
      </c>
      <c r="AE126" s="564">
        <f t="shared" si="63"/>
        <v>0</v>
      </c>
      <c r="AF126" s="527">
        <f>IF(H126&gt;8,tab!$D$7,tab!$D$9)</f>
        <v>0.5</v>
      </c>
      <c r="AG126" s="542">
        <f t="shared" si="64"/>
        <v>0</v>
      </c>
      <c r="AH126" s="541">
        <f t="shared" si="65"/>
        <v>0</v>
      </c>
      <c r="AL126" s="133"/>
    </row>
    <row r="127" spans="3:38" ht="12.75" customHeight="1" x14ac:dyDescent="0.2">
      <c r="C127" s="74"/>
      <c r="D127" s="211" t="str">
        <f>IF(loon!D95=0,"",loon!D95)</f>
        <v/>
      </c>
      <c r="E127" s="211" t="str">
        <f>IF(loon!E95=0,"",loon!E95)</f>
        <v/>
      </c>
      <c r="F127" s="264" t="str">
        <f>IF(loon!F95="","",loon!F95+1)</f>
        <v/>
      </c>
      <c r="G127" s="420" t="str">
        <f>IF(loon!G95="","",loon!G95)</f>
        <v/>
      </c>
      <c r="H127" s="264" t="str">
        <f>IF(loon!H95=0,"",loon!H95)</f>
        <v/>
      </c>
      <c r="I127" s="265" t="str">
        <f>IF(J127="","",(IF(loon!I95+1&gt;LOOKUP(H127,schaal,regels),loon!I95,loon!I95+1)))</f>
        <v/>
      </c>
      <c r="J127" s="266" t="str">
        <f>IF(loon!J95="","",loon!J95)</f>
        <v/>
      </c>
      <c r="K127" s="187"/>
      <c r="L127" s="524">
        <f>IF(loon!L95="","",loon!L95)</f>
        <v>0</v>
      </c>
      <c r="M127" s="524">
        <f>IF(loon!M95="","",loon!M95)</f>
        <v>0</v>
      </c>
      <c r="N127" s="559" t="str">
        <f t="shared" si="54"/>
        <v/>
      </c>
      <c r="O127" s="638" t="str">
        <f t="shared" si="55"/>
        <v/>
      </c>
      <c r="P127" s="560" t="str">
        <f t="shared" si="56"/>
        <v/>
      </c>
      <c r="Q127" s="75"/>
      <c r="R127" s="464" t="str">
        <f t="shared" si="66"/>
        <v/>
      </c>
      <c r="S127" s="464" t="str">
        <f t="shared" si="57"/>
        <v/>
      </c>
      <c r="T127" s="490" t="str">
        <f t="shared" si="58"/>
        <v/>
      </c>
      <c r="U127" s="561"/>
      <c r="V127" s="558"/>
      <c r="W127" s="128"/>
      <c r="X127" s="558"/>
      <c r="Y127" s="555" t="e">
        <f>VLOOKUP(H127,tab!$A$15:$V$56,I127+2)</f>
        <v>#VALUE!</v>
      </c>
      <c r="Z127" s="582">
        <f>tab!$E$6</f>
        <v>0.62</v>
      </c>
      <c r="AA127" s="563" t="e">
        <f t="shared" si="59"/>
        <v>#VALUE!</v>
      </c>
      <c r="AB127" s="563" t="e">
        <f t="shared" si="60"/>
        <v>#VALUE!</v>
      </c>
      <c r="AC127" s="563" t="e">
        <f t="shared" si="61"/>
        <v>#VALUE!</v>
      </c>
      <c r="AD127" s="564" t="e">
        <f t="shared" si="62"/>
        <v>#VALUE!</v>
      </c>
      <c r="AE127" s="564">
        <f t="shared" si="63"/>
        <v>0</v>
      </c>
      <c r="AF127" s="527">
        <f>IF(H127&gt;8,tab!$D$7,tab!$D$9)</f>
        <v>0.5</v>
      </c>
      <c r="AG127" s="542">
        <f t="shared" si="64"/>
        <v>0</v>
      </c>
      <c r="AH127" s="541">
        <f t="shared" si="65"/>
        <v>0</v>
      </c>
      <c r="AL127" s="133"/>
    </row>
    <row r="128" spans="3:38" ht="12.75" customHeight="1" x14ac:dyDescent="0.2">
      <c r="C128" s="74"/>
      <c r="D128" s="211" t="str">
        <f>IF(loon!D96=0,"",loon!D96)</f>
        <v/>
      </c>
      <c r="E128" s="211" t="str">
        <f>IF(loon!E96=0,"",loon!E96)</f>
        <v/>
      </c>
      <c r="F128" s="264" t="str">
        <f>IF(loon!F96="","",loon!F96+1)</f>
        <v/>
      </c>
      <c r="G128" s="420" t="str">
        <f>IF(loon!G96="","",loon!G96)</f>
        <v/>
      </c>
      <c r="H128" s="264" t="str">
        <f>IF(loon!H96=0,"",loon!H96)</f>
        <v/>
      </c>
      <c r="I128" s="265" t="str">
        <f>IF(J128="","",(IF(loon!I96+1&gt;LOOKUP(H128,schaal,regels),loon!I96,loon!I96+1)))</f>
        <v/>
      </c>
      <c r="J128" s="266" t="str">
        <f>IF(loon!J96="","",loon!J96)</f>
        <v/>
      </c>
      <c r="K128" s="187"/>
      <c r="L128" s="524">
        <f>IF(loon!L96="","",loon!L96)</f>
        <v>0</v>
      </c>
      <c r="M128" s="524">
        <f>IF(loon!M96="","",loon!M96)</f>
        <v>0</v>
      </c>
      <c r="N128" s="559" t="str">
        <f t="shared" si="54"/>
        <v/>
      </c>
      <c r="O128" s="638" t="str">
        <f t="shared" si="55"/>
        <v/>
      </c>
      <c r="P128" s="560" t="str">
        <f t="shared" si="56"/>
        <v/>
      </c>
      <c r="Q128" s="75"/>
      <c r="R128" s="464" t="str">
        <f t="shared" si="66"/>
        <v/>
      </c>
      <c r="S128" s="464" t="str">
        <f t="shared" si="57"/>
        <v/>
      </c>
      <c r="T128" s="490" t="str">
        <f t="shared" si="58"/>
        <v/>
      </c>
      <c r="U128" s="561"/>
      <c r="V128" s="558"/>
      <c r="W128" s="128"/>
      <c r="X128" s="558"/>
      <c r="Y128" s="555" t="e">
        <f>VLOOKUP(H128,tab!$A$15:$V$56,I128+2)</f>
        <v>#VALUE!</v>
      </c>
      <c r="Z128" s="582">
        <f>tab!$E$6</f>
        <v>0.62</v>
      </c>
      <c r="AA128" s="563" t="e">
        <f t="shared" si="59"/>
        <v>#VALUE!</v>
      </c>
      <c r="AB128" s="563" t="e">
        <f t="shared" si="60"/>
        <v>#VALUE!</v>
      </c>
      <c r="AC128" s="563" t="e">
        <f t="shared" si="61"/>
        <v>#VALUE!</v>
      </c>
      <c r="AD128" s="564" t="e">
        <f t="shared" si="62"/>
        <v>#VALUE!</v>
      </c>
      <c r="AE128" s="564">
        <f t="shared" si="63"/>
        <v>0</v>
      </c>
      <c r="AF128" s="527">
        <f>IF(H128&gt;8,tab!$D$7,tab!$D$9)</f>
        <v>0.5</v>
      </c>
      <c r="AG128" s="542">
        <f t="shared" si="64"/>
        <v>0</v>
      </c>
      <c r="AH128" s="541">
        <f t="shared" si="65"/>
        <v>0</v>
      </c>
      <c r="AL128" s="133"/>
    </row>
    <row r="129" spans="3:43" ht="12.75" customHeight="1" x14ac:dyDescent="0.2">
      <c r="C129" s="74"/>
      <c r="D129" s="211" t="str">
        <f>IF(loon!D97=0,"",loon!D97)</f>
        <v/>
      </c>
      <c r="E129" s="211" t="str">
        <f>IF(loon!E97=0,"",loon!E97)</f>
        <v/>
      </c>
      <c r="F129" s="264" t="str">
        <f>IF(loon!F97="","",loon!F97+1)</f>
        <v/>
      </c>
      <c r="G129" s="420" t="str">
        <f>IF(loon!G97="","",loon!G97)</f>
        <v/>
      </c>
      <c r="H129" s="264" t="str">
        <f>IF(loon!H97=0,"",loon!H97)</f>
        <v/>
      </c>
      <c r="I129" s="265" t="str">
        <f>IF(J129="","",(IF(loon!I97+1&gt;LOOKUP(H129,schaal,regels),loon!I97,loon!I97+1)))</f>
        <v/>
      </c>
      <c r="J129" s="266" t="str">
        <f>IF(loon!J97="","",loon!J97)</f>
        <v/>
      </c>
      <c r="K129" s="187"/>
      <c r="L129" s="524">
        <f>IF(loon!L97="","",loon!L97)</f>
        <v>0</v>
      </c>
      <c r="M129" s="524">
        <f>IF(loon!M97="","",loon!M97)</f>
        <v>0</v>
      </c>
      <c r="N129" s="559" t="str">
        <f t="shared" si="54"/>
        <v/>
      </c>
      <c r="O129" s="638" t="str">
        <f t="shared" si="55"/>
        <v/>
      </c>
      <c r="P129" s="560" t="str">
        <f t="shared" si="56"/>
        <v/>
      </c>
      <c r="Q129" s="75"/>
      <c r="R129" s="464" t="str">
        <f t="shared" si="66"/>
        <v/>
      </c>
      <c r="S129" s="464" t="str">
        <f t="shared" si="57"/>
        <v/>
      </c>
      <c r="T129" s="490" t="str">
        <f t="shared" si="58"/>
        <v/>
      </c>
      <c r="U129" s="561"/>
      <c r="V129" s="558"/>
      <c r="W129" s="128"/>
      <c r="X129" s="558"/>
      <c r="Y129" s="555" t="e">
        <f>VLOOKUP(H129,tab!$A$15:$V$56,I129+2)</f>
        <v>#VALUE!</v>
      </c>
      <c r="Z129" s="582">
        <f>tab!$E$6</f>
        <v>0.62</v>
      </c>
      <c r="AA129" s="563" t="e">
        <f t="shared" si="59"/>
        <v>#VALUE!</v>
      </c>
      <c r="AB129" s="563" t="e">
        <f t="shared" si="60"/>
        <v>#VALUE!</v>
      </c>
      <c r="AC129" s="563" t="e">
        <f t="shared" si="61"/>
        <v>#VALUE!</v>
      </c>
      <c r="AD129" s="564" t="e">
        <f t="shared" si="62"/>
        <v>#VALUE!</v>
      </c>
      <c r="AE129" s="564">
        <f t="shared" si="63"/>
        <v>0</v>
      </c>
      <c r="AF129" s="527">
        <f>IF(H129&gt;8,tab!$D$7,tab!$D$9)</f>
        <v>0.5</v>
      </c>
      <c r="AG129" s="542">
        <f t="shared" si="64"/>
        <v>0</v>
      </c>
      <c r="AH129" s="541">
        <f t="shared" si="65"/>
        <v>0</v>
      </c>
      <c r="AL129" s="133"/>
    </row>
    <row r="130" spans="3:43" ht="12.75" customHeight="1" x14ac:dyDescent="0.2">
      <c r="C130" s="74"/>
      <c r="D130" s="211" t="str">
        <f>IF(loon!D98=0,"",loon!D98)</f>
        <v/>
      </c>
      <c r="E130" s="211" t="str">
        <f>IF(loon!E98=0,"",loon!E98)</f>
        <v/>
      </c>
      <c r="F130" s="264" t="str">
        <f>IF(loon!F98="","",loon!F98+1)</f>
        <v/>
      </c>
      <c r="G130" s="420" t="str">
        <f>IF(loon!G98="","",loon!G98)</f>
        <v/>
      </c>
      <c r="H130" s="264" t="str">
        <f>IF(loon!H98=0,"",loon!H98)</f>
        <v/>
      </c>
      <c r="I130" s="265" t="str">
        <f>IF(J130="","",(IF(loon!I98+1&gt;LOOKUP(H130,schaal,regels),loon!I98,loon!I98+1)))</f>
        <v/>
      </c>
      <c r="J130" s="266" t="str">
        <f>IF(loon!J98="","",loon!J98)</f>
        <v/>
      </c>
      <c r="K130" s="187"/>
      <c r="L130" s="524">
        <f>IF(loon!L98="","",loon!L98)</f>
        <v>0</v>
      </c>
      <c r="M130" s="524">
        <f>IF(loon!M98="","",loon!M98)</f>
        <v>0</v>
      </c>
      <c r="N130" s="559" t="str">
        <f t="shared" si="54"/>
        <v/>
      </c>
      <c r="O130" s="638" t="str">
        <f t="shared" si="55"/>
        <v/>
      </c>
      <c r="P130" s="560" t="str">
        <f t="shared" si="56"/>
        <v/>
      </c>
      <c r="Q130" s="75"/>
      <c r="R130" s="464" t="str">
        <f t="shared" si="66"/>
        <v/>
      </c>
      <c r="S130" s="464" t="str">
        <f t="shared" si="57"/>
        <v/>
      </c>
      <c r="T130" s="490" t="str">
        <f t="shared" si="58"/>
        <v/>
      </c>
      <c r="U130" s="561"/>
      <c r="V130" s="558"/>
      <c r="W130" s="128"/>
      <c r="X130" s="558"/>
      <c r="Y130" s="555" t="e">
        <f>VLOOKUP(H130,tab!$A$15:$V$56,I130+2)</f>
        <v>#VALUE!</v>
      </c>
      <c r="Z130" s="582">
        <f>tab!$E$6</f>
        <v>0.62</v>
      </c>
      <c r="AA130" s="563" t="e">
        <f t="shared" si="59"/>
        <v>#VALUE!</v>
      </c>
      <c r="AB130" s="563" t="e">
        <f t="shared" si="60"/>
        <v>#VALUE!</v>
      </c>
      <c r="AC130" s="563" t="e">
        <f t="shared" si="61"/>
        <v>#VALUE!</v>
      </c>
      <c r="AD130" s="564" t="e">
        <f t="shared" si="62"/>
        <v>#VALUE!</v>
      </c>
      <c r="AE130" s="564">
        <f t="shared" si="63"/>
        <v>0</v>
      </c>
      <c r="AF130" s="527">
        <f>IF(H130&gt;8,tab!$D$7,tab!$D$9)</f>
        <v>0.5</v>
      </c>
      <c r="AG130" s="542">
        <f t="shared" si="64"/>
        <v>0</v>
      </c>
      <c r="AH130" s="541">
        <f t="shared" si="65"/>
        <v>0</v>
      </c>
      <c r="AL130" s="133"/>
    </row>
    <row r="131" spans="3:43" ht="12.75" customHeight="1" x14ac:dyDescent="0.2">
      <c r="C131" s="74"/>
      <c r="D131" s="211" t="str">
        <f>IF(loon!D99=0,"",loon!D99)</f>
        <v/>
      </c>
      <c r="E131" s="211" t="str">
        <f>IF(loon!E99=0,"",loon!E99)</f>
        <v/>
      </c>
      <c r="F131" s="264" t="str">
        <f>IF(loon!F99="","",loon!F99+1)</f>
        <v/>
      </c>
      <c r="G131" s="420" t="str">
        <f>IF(loon!G99="","",loon!G99)</f>
        <v/>
      </c>
      <c r="H131" s="264" t="str">
        <f>IF(loon!H99=0,"",loon!H99)</f>
        <v/>
      </c>
      <c r="I131" s="265" t="str">
        <f>IF(J131="","",(IF(loon!I99+1&gt;LOOKUP(H131,schaal,regels),loon!I99,loon!I99+1)))</f>
        <v/>
      </c>
      <c r="J131" s="266" t="str">
        <f>IF(loon!J99="","",loon!J99)</f>
        <v/>
      </c>
      <c r="K131" s="187"/>
      <c r="L131" s="524">
        <f>IF(loon!L99="","",loon!L99)</f>
        <v>0</v>
      </c>
      <c r="M131" s="524">
        <f>IF(loon!M99="","",loon!M99)</f>
        <v>0</v>
      </c>
      <c r="N131" s="559" t="str">
        <f t="shared" si="54"/>
        <v/>
      </c>
      <c r="O131" s="638" t="str">
        <f t="shared" si="55"/>
        <v/>
      </c>
      <c r="P131" s="560" t="str">
        <f t="shared" si="56"/>
        <v/>
      </c>
      <c r="Q131" s="75"/>
      <c r="R131" s="464" t="str">
        <f t="shared" si="66"/>
        <v/>
      </c>
      <c r="S131" s="464" t="str">
        <f t="shared" si="57"/>
        <v/>
      </c>
      <c r="T131" s="490" t="str">
        <f t="shared" si="58"/>
        <v/>
      </c>
      <c r="U131" s="561"/>
      <c r="V131" s="558"/>
      <c r="W131" s="128"/>
      <c r="X131" s="558"/>
      <c r="Y131" s="555" t="e">
        <f>VLOOKUP(H131,tab!$A$15:$V$56,I131+2)</f>
        <v>#VALUE!</v>
      </c>
      <c r="Z131" s="582">
        <f>tab!$E$6</f>
        <v>0.62</v>
      </c>
      <c r="AA131" s="563" t="e">
        <f t="shared" si="59"/>
        <v>#VALUE!</v>
      </c>
      <c r="AB131" s="563" t="e">
        <f t="shared" si="60"/>
        <v>#VALUE!</v>
      </c>
      <c r="AC131" s="563" t="e">
        <f t="shared" si="61"/>
        <v>#VALUE!</v>
      </c>
      <c r="AD131" s="564" t="e">
        <f t="shared" si="62"/>
        <v>#VALUE!</v>
      </c>
      <c r="AE131" s="564">
        <f t="shared" si="63"/>
        <v>0</v>
      </c>
      <c r="AF131" s="527">
        <f>IF(H131&gt;8,tab!$D$7,tab!$D$9)</f>
        <v>0.5</v>
      </c>
      <c r="AG131" s="542">
        <f t="shared" si="64"/>
        <v>0</v>
      </c>
      <c r="AH131" s="541">
        <f t="shared" si="65"/>
        <v>0</v>
      </c>
      <c r="AL131" s="133"/>
    </row>
    <row r="132" spans="3:43" ht="12.75" customHeight="1" x14ac:dyDescent="0.2">
      <c r="C132" s="74"/>
      <c r="D132" s="211" t="str">
        <f>IF(loon!D100=0,"",loon!D100)</f>
        <v/>
      </c>
      <c r="E132" s="211" t="str">
        <f>IF(loon!E100=0,"",loon!E100)</f>
        <v/>
      </c>
      <c r="F132" s="264" t="str">
        <f>IF(loon!F100="","",loon!F100+1)</f>
        <v/>
      </c>
      <c r="G132" s="420" t="str">
        <f>IF(loon!G100="","",loon!G100)</f>
        <v/>
      </c>
      <c r="H132" s="264" t="str">
        <f>IF(loon!H100=0,"",loon!H100)</f>
        <v/>
      </c>
      <c r="I132" s="265" t="str">
        <f>IF(J132="","",(IF(loon!I100+1&gt;LOOKUP(H132,schaal,regels),loon!I100,loon!I100+1)))</f>
        <v/>
      </c>
      <c r="J132" s="266" t="str">
        <f>IF(loon!J100="","",loon!J100)</f>
        <v/>
      </c>
      <c r="K132" s="187"/>
      <c r="L132" s="524">
        <f>IF(loon!L100="","",loon!L100)</f>
        <v>0</v>
      </c>
      <c r="M132" s="524">
        <f>IF(loon!M100="","",loon!M100)</f>
        <v>0</v>
      </c>
      <c r="N132" s="559" t="str">
        <f t="shared" si="54"/>
        <v/>
      </c>
      <c r="O132" s="638" t="str">
        <f t="shared" si="55"/>
        <v/>
      </c>
      <c r="P132" s="560" t="str">
        <f t="shared" si="56"/>
        <v/>
      </c>
      <c r="Q132" s="75"/>
      <c r="R132" s="464" t="str">
        <f t="shared" si="66"/>
        <v/>
      </c>
      <c r="S132" s="464" t="str">
        <f t="shared" si="57"/>
        <v/>
      </c>
      <c r="T132" s="490" t="str">
        <f t="shared" si="58"/>
        <v/>
      </c>
      <c r="U132" s="561"/>
      <c r="V132" s="558"/>
      <c r="W132" s="128"/>
      <c r="X132" s="558"/>
      <c r="Y132" s="555" t="e">
        <f>VLOOKUP(H132,tab!$A$15:$V$56,I132+2)</f>
        <v>#VALUE!</v>
      </c>
      <c r="Z132" s="582">
        <f>tab!$E$6</f>
        <v>0.62</v>
      </c>
      <c r="AA132" s="563" t="e">
        <f t="shared" si="59"/>
        <v>#VALUE!</v>
      </c>
      <c r="AB132" s="563" t="e">
        <f t="shared" si="60"/>
        <v>#VALUE!</v>
      </c>
      <c r="AC132" s="563" t="e">
        <f t="shared" si="61"/>
        <v>#VALUE!</v>
      </c>
      <c r="AD132" s="564" t="e">
        <f t="shared" si="62"/>
        <v>#VALUE!</v>
      </c>
      <c r="AE132" s="564">
        <f t="shared" si="63"/>
        <v>0</v>
      </c>
      <c r="AF132" s="527">
        <f>IF(H132&gt;8,tab!$D$7,tab!$D$9)</f>
        <v>0.5</v>
      </c>
      <c r="AG132" s="542">
        <f t="shared" si="64"/>
        <v>0</v>
      </c>
      <c r="AH132" s="541">
        <f t="shared" si="65"/>
        <v>0</v>
      </c>
      <c r="AL132" s="133"/>
    </row>
    <row r="133" spans="3:43" x14ac:dyDescent="0.2">
      <c r="C133" s="74"/>
      <c r="D133" s="168"/>
      <c r="E133" s="168"/>
      <c r="F133" s="173"/>
      <c r="G133" s="173"/>
      <c r="H133" s="173"/>
      <c r="I133" s="256"/>
      <c r="J133" s="486">
        <f>SUM(J113:J132)</f>
        <v>2</v>
      </c>
      <c r="K133" s="187"/>
      <c r="L133" s="548">
        <f t="shared" ref="L133:P133" si="67">SUM(L113:L132)</f>
        <v>0</v>
      </c>
      <c r="M133" s="548">
        <f t="shared" si="67"/>
        <v>0</v>
      </c>
      <c r="N133" s="548">
        <f>SUM(N113:N132)</f>
        <v>80</v>
      </c>
      <c r="O133" s="548">
        <f t="shared" si="67"/>
        <v>0</v>
      </c>
      <c r="P133" s="548">
        <f t="shared" si="67"/>
        <v>80</v>
      </c>
      <c r="Q133" s="187"/>
      <c r="R133" s="487">
        <f>SUM(R113:R132)</f>
        <v>146951.56513562385</v>
      </c>
      <c r="S133" s="487">
        <f t="shared" ref="S133:T133" si="68">SUM(S113:S132)</f>
        <v>3630.6748643761302</v>
      </c>
      <c r="T133" s="487">
        <f t="shared" si="68"/>
        <v>150582.24</v>
      </c>
      <c r="U133" s="257"/>
      <c r="V133" s="550"/>
      <c r="Y133" s="556" t="e">
        <f>SUM(Y113:Y132)</f>
        <v>#VALUE!</v>
      </c>
      <c r="Z133" s="556"/>
      <c r="AA133" s="556"/>
      <c r="AB133" s="556"/>
      <c r="AC133" s="556"/>
      <c r="AG133" s="538">
        <f>SUM(AG113:AG132)</f>
        <v>25</v>
      </c>
      <c r="AH133" s="543">
        <f>SUM(AH113:AH132)</f>
        <v>1877.5800000000002</v>
      </c>
    </row>
    <row r="134" spans="3:43" x14ac:dyDescent="0.2">
      <c r="C134" s="85"/>
      <c r="D134" s="259"/>
      <c r="E134" s="259"/>
      <c r="F134" s="207"/>
      <c r="G134" s="207"/>
      <c r="H134" s="207"/>
      <c r="I134" s="260"/>
      <c r="J134" s="262"/>
      <c r="K134" s="260"/>
      <c r="L134" s="260"/>
      <c r="M134" s="260"/>
      <c r="N134" s="260"/>
      <c r="O134" s="260"/>
      <c r="P134" s="260"/>
      <c r="Q134" s="260"/>
      <c r="R134" s="267"/>
      <c r="S134" s="267"/>
      <c r="T134" s="267"/>
      <c r="U134" s="268"/>
      <c r="V134" s="550"/>
      <c r="Y134" s="557"/>
      <c r="Z134" s="556"/>
      <c r="AA134" s="557"/>
      <c r="AB134" s="557"/>
      <c r="AC134" s="557"/>
      <c r="AG134" s="544"/>
      <c r="AH134" s="545"/>
    </row>
    <row r="135" spans="3:43" x14ac:dyDescent="0.2">
      <c r="C135" s="85"/>
      <c r="D135" s="259"/>
      <c r="E135" s="259"/>
      <c r="F135" s="207"/>
      <c r="G135" s="207"/>
      <c r="H135" s="207"/>
      <c r="I135" s="260"/>
      <c r="J135" s="261"/>
      <c r="K135" s="86"/>
      <c r="L135" s="262"/>
      <c r="M135" s="262"/>
      <c r="N135" s="262"/>
      <c r="O135" s="262"/>
      <c r="P135" s="262"/>
      <c r="Q135" s="86"/>
      <c r="R135" s="263"/>
      <c r="S135" s="263"/>
      <c r="T135" s="203"/>
      <c r="U135" s="88"/>
      <c r="V135" s="550"/>
      <c r="Y135" s="555"/>
      <c r="Z135" s="558"/>
      <c r="AA135" s="555"/>
      <c r="AB135" s="555"/>
      <c r="AC135" s="555"/>
      <c r="AG135" s="542"/>
      <c r="AH135" s="546"/>
    </row>
    <row r="136" spans="3:43" x14ac:dyDescent="0.2">
      <c r="V136" s="550"/>
    </row>
    <row r="137" spans="3:43" x14ac:dyDescent="0.2">
      <c r="C137" s="30" t="s">
        <v>29</v>
      </c>
      <c r="E137" s="119" t="str">
        <f>tab!H3</f>
        <v>2021/22</v>
      </c>
      <c r="V137" s="550"/>
    </row>
    <row r="138" spans="3:43" x14ac:dyDescent="0.2">
      <c r="C138" s="30" t="s">
        <v>35</v>
      </c>
      <c r="E138" s="119">
        <f>tab!I4</f>
        <v>44470</v>
      </c>
      <c r="V138" s="550"/>
    </row>
    <row r="139" spans="3:43" x14ac:dyDescent="0.2">
      <c r="V139" s="550"/>
    </row>
    <row r="140" spans="3:43" ht="12.75" customHeight="1" x14ac:dyDescent="0.2">
      <c r="C140" s="466"/>
      <c r="D140" s="467"/>
      <c r="E140" s="468"/>
      <c r="F140" s="469"/>
      <c r="G140" s="470"/>
      <c r="H140" s="471"/>
      <c r="I140" s="471"/>
      <c r="J140" s="472"/>
      <c r="K140" s="451"/>
      <c r="L140" s="471"/>
      <c r="M140" s="471"/>
      <c r="N140" s="471"/>
      <c r="O140" s="471"/>
      <c r="P140" s="471"/>
      <c r="Q140" s="451"/>
      <c r="R140" s="451"/>
      <c r="S140" s="451"/>
      <c r="T140" s="473"/>
      <c r="U140" s="165"/>
      <c r="V140" s="550"/>
      <c r="AE140" s="537"/>
      <c r="AF140" s="533"/>
      <c r="AI140" s="120"/>
      <c r="AJ140" s="38"/>
      <c r="AK140" s="121"/>
      <c r="AL140" s="122"/>
      <c r="AM140" s="123"/>
      <c r="AN140" s="124"/>
      <c r="AO140" s="121"/>
    </row>
    <row r="141" spans="3:43" ht="12.75" customHeight="1" x14ac:dyDescent="0.2">
      <c r="C141" s="474"/>
      <c r="D141" s="521" t="s">
        <v>214</v>
      </c>
      <c r="E141" s="523"/>
      <c r="F141" s="523"/>
      <c r="G141" s="523"/>
      <c r="H141" s="522"/>
      <c r="I141" s="522"/>
      <c r="J141" s="522"/>
      <c r="K141" s="522"/>
      <c r="L141" s="521" t="s">
        <v>295</v>
      </c>
      <c r="M141" s="525"/>
      <c r="N141" s="521"/>
      <c r="O141" s="521"/>
      <c r="P141" s="565"/>
      <c r="Q141" s="475"/>
      <c r="R141" s="521" t="s">
        <v>293</v>
      </c>
      <c r="S141" s="522"/>
      <c r="T141" s="566"/>
      <c r="U141" s="567"/>
      <c r="V141" s="584"/>
      <c r="W141" s="569"/>
      <c r="X141" s="584"/>
      <c r="Y141" s="550"/>
      <c r="Z141" s="570"/>
      <c r="AA141" s="550"/>
      <c r="AB141" s="550"/>
      <c r="AC141" s="550"/>
      <c r="AD141" s="571"/>
      <c r="AE141" s="571"/>
      <c r="AF141" s="529"/>
      <c r="AG141" s="538"/>
      <c r="AH141" s="539"/>
      <c r="AN141" s="30"/>
      <c r="AO141" s="30"/>
      <c r="AP141" s="131"/>
      <c r="AQ141" s="131"/>
    </row>
    <row r="142" spans="3:43" ht="12.75" customHeight="1" x14ac:dyDescent="0.2">
      <c r="C142" s="474"/>
      <c r="D142" s="476" t="s">
        <v>292</v>
      </c>
      <c r="E142" s="477" t="s">
        <v>30</v>
      </c>
      <c r="F142" s="478" t="s">
        <v>1</v>
      </c>
      <c r="G142" s="479" t="s">
        <v>215</v>
      </c>
      <c r="H142" s="478" t="s">
        <v>40</v>
      </c>
      <c r="I142" s="478" t="s">
        <v>44</v>
      </c>
      <c r="J142" s="480" t="s">
        <v>216</v>
      </c>
      <c r="K142" s="449"/>
      <c r="L142" s="481" t="s">
        <v>283</v>
      </c>
      <c r="M142" s="481" t="s">
        <v>284</v>
      </c>
      <c r="N142" s="481" t="s">
        <v>282</v>
      </c>
      <c r="O142" s="481" t="s">
        <v>283</v>
      </c>
      <c r="P142" s="572" t="s">
        <v>296</v>
      </c>
      <c r="Q142" s="449"/>
      <c r="R142" s="526" t="s">
        <v>34</v>
      </c>
      <c r="S142" s="484" t="s">
        <v>297</v>
      </c>
      <c r="T142" s="573" t="s">
        <v>34</v>
      </c>
      <c r="U142" s="574"/>
      <c r="V142" s="553"/>
      <c r="W142" s="576"/>
      <c r="X142" s="553"/>
      <c r="Y142" s="554" t="s">
        <v>74</v>
      </c>
      <c r="Z142" s="577" t="s">
        <v>298</v>
      </c>
      <c r="AA142" s="553" t="s">
        <v>299</v>
      </c>
      <c r="AB142" s="553" t="s">
        <v>299</v>
      </c>
      <c r="AC142" s="553" t="s">
        <v>300</v>
      </c>
      <c r="AD142" s="578" t="s">
        <v>301</v>
      </c>
      <c r="AE142" s="578" t="s">
        <v>302</v>
      </c>
      <c r="AF142" s="529"/>
      <c r="AG142" s="540" t="s">
        <v>73</v>
      </c>
      <c r="AH142" s="539" t="s">
        <v>241</v>
      </c>
      <c r="AN142" s="30"/>
      <c r="AO142" s="30"/>
      <c r="AP142" s="131"/>
      <c r="AQ142" s="132"/>
    </row>
    <row r="143" spans="3:43" s="31" customFormat="1" ht="12.75" customHeight="1" x14ac:dyDescent="0.2">
      <c r="C143" s="485"/>
      <c r="D143" s="523"/>
      <c r="E143" s="477"/>
      <c r="F143" s="478" t="s">
        <v>2</v>
      </c>
      <c r="G143" s="478" t="s">
        <v>236</v>
      </c>
      <c r="H143" s="478"/>
      <c r="I143" s="478"/>
      <c r="J143" s="480"/>
      <c r="K143" s="449"/>
      <c r="L143" s="481" t="s">
        <v>285</v>
      </c>
      <c r="M143" s="481" t="s">
        <v>286</v>
      </c>
      <c r="N143" s="481" t="s">
        <v>303</v>
      </c>
      <c r="O143" s="481" t="s">
        <v>287</v>
      </c>
      <c r="P143" s="572" t="s">
        <v>69</v>
      </c>
      <c r="Q143" s="449"/>
      <c r="R143" s="483" t="s">
        <v>304</v>
      </c>
      <c r="S143" s="484" t="s">
        <v>288</v>
      </c>
      <c r="T143" s="573" t="s">
        <v>69</v>
      </c>
      <c r="U143" s="579"/>
      <c r="V143" s="550"/>
      <c r="W143" s="581"/>
      <c r="X143" s="550"/>
      <c r="Y143" s="554" t="s">
        <v>37</v>
      </c>
      <c r="Z143" s="583">
        <f>tab!$E$6</f>
        <v>0.62</v>
      </c>
      <c r="AA143" s="553" t="s">
        <v>305</v>
      </c>
      <c r="AB143" s="553" t="s">
        <v>306</v>
      </c>
      <c r="AC143" s="553" t="s">
        <v>307</v>
      </c>
      <c r="AD143" s="578" t="s">
        <v>308</v>
      </c>
      <c r="AE143" s="578" t="s">
        <v>308</v>
      </c>
      <c r="AF143" s="529"/>
      <c r="AG143" s="540"/>
      <c r="AH143" s="541" t="s">
        <v>43</v>
      </c>
      <c r="AQ143" s="127"/>
    </row>
    <row r="144" spans="3:43" ht="12.75" customHeight="1" x14ac:dyDescent="0.2">
      <c r="C144" s="74"/>
      <c r="D144" s="75"/>
      <c r="E144" s="75"/>
      <c r="F144" s="166"/>
      <c r="G144" s="166"/>
      <c r="H144" s="250"/>
      <c r="I144" s="250"/>
      <c r="J144" s="251"/>
      <c r="K144" s="253"/>
      <c r="L144" s="252"/>
      <c r="M144" s="252"/>
      <c r="N144" s="252"/>
      <c r="O144" s="252"/>
      <c r="P144" s="252"/>
      <c r="Q144" s="253"/>
      <c r="R144" s="254"/>
      <c r="S144" s="254"/>
      <c r="T144" s="254"/>
      <c r="U144" s="255"/>
      <c r="V144" s="550"/>
      <c r="Y144" s="554"/>
      <c r="Z144" s="584"/>
      <c r="AA144" s="554"/>
      <c r="AB144" s="554"/>
      <c r="AC144" s="554"/>
      <c r="AE144" s="529"/>
      <c r="AF144" s="529"/>
      <c r="AG144" s="540"/>
      <c r="AH144" s="541"/>
      <c r="AN144" s="30"/>
      <c r="AO144" s="30"/>
      <c r="AQ144" s="128"/>
    </row>
    <row r="145" spans="3:38" ht="12.75" customHeight="1" x14ac:dyDescent="0.2">
      <c r="C145" s="74"/>
      <c r="D145" s="211" t="str">
        <f>IF(loon!D113=0,"",loon!D113)</f>
        <v/>
      </c>
      <c r="E145" s="211" t="str">
        <f>IF(loon!E113=0,"-",loon!E113)</f>
        <v>nn</v>
      </c>
      <c r="F145" s="264">
        <f>IF(loon!F113="","",loon!F113+1)</f>
        <v>26</v>
      </c>
      <c r="G145" s="420">
        <f>IF(loon!G113="","",loon!G113)</f>
        <v>27395</v>
      </c>
      <c r="H145" s="265" t="str">
        <f>IF(loon!H113=0,"",loon!H113)</f>
        <v>LB</v>
      </c>
      <c r="I145" s="265">
        <f>IF(J145="","",(IF(loon!I113+1&gt;LOOKUP(H145,schaal,regels),loon!I113,loon!I113+1)))</f>
        <v>13</v>
      </c>
      <c r="J145" s="266">
        <f>IF(loon!J113="","",loon!J113)</f>
        <v>1</v>
      </c>
      <c r="K145" s="187"/>
      <c r="L145" s="524">
        <f>IF(loon!L113="","",loon!L113)</f>
        <v>0</v>
      </c>
      <c r="M145" s="524">
        <f>IF(loon!M113="","",loon!M113)</f>
        <v>0</v>
      </c>
      <c r="N145" s="559">
        <f t="shared" ref="N145:N164" si="69">IF(J145="","",IF((J145*40)&gt;40,40,((J145*40))))</f>
        <v>40</v>
      </c>
      <c r="O145" s="638">
        <f t="shared" ref="O145:O164" si="70">IF(J145="","",IF(I145&lt;4,(40*J145),0))</f>
        <v>0</v>
      </c>
      <c r="P145" s="560">
        <f t="shared" ref="P145:P164" si="71">IF(J145="","",(SUM(L145:O145)))</f>
        <v>40</v>
      </c>
      <c r="Q145" s="75"/>
      <c r="R145" s="464">
        <f>IF(J145="","",(((1659*J145)-P145)*AB145))</f>
        <v>68277.650777576855</v>
      </c>
      <c r="S145" s="464">
        <f t="shared" ref="S145:S164" si="72">IF(J145="","",(P145*AC145)+(AA145*AD145)+((AE145*AA145*(1-AF145))))</f>
        <v>1686.9092224231467</v>
      </c>
      <c r="T145" s="490">
        <f t="shared" ref="T145:T164" si="73">IF(J145="","",(R145+S145))</f>
        <v>69964.56</v>
      </c>
      <c r="U145" s="561"/>
      <c r="V145" s="558"/>
      <c r="W145" s="128"/>
      <c r="X145" s="558"/>
      <c r="Y145" s="555">
        <f>VLOOKUP(H145,tab!$A$15:$V$56,I145+2)</f>
        <v>3599</v>
      </c>
      <c r="Z145" s="582">
        <f>tab!$E$6</f>
        <v>0.62</v>
      </c>
      <c r="AA145" s="563">
        <f t="shared" ref="AA145:AA164" si="74">(Y145*12/1659)</f>
        <v>26.032549728752262</v>
      </c>
      <c r="AB145" s="563">
        <f t="shared" ref="AB145:AB164" si="75">(Y145*12*(1+Z145))/1659</f>
        <v>42.172730560578664</v>
      </c>
      <c r="AC145" s="563">
        <f t="shared" ref="AC145:AC164" si="76">AB145-AA145</f>
        <v>16.140180831826402</v>
      </c>
      <c r="AD145" s="564">
        <f t="shared" ref="AD145:AD164" si="77">(N145+O145)</f>
        <v>40</v>
      </c>
      <c r="AE145" s="564">
        <f t="shared" ref="AE145:AE164" si="78">(L145+M145)</f>
        <v>0</v>
      </c>
      <c r="AF145" s="527">
        <f>IF(H145&gt;8,tab!$D$7,tab!$D$9)</f>
        <v>0.5</v>
      </c>
      <c r="AG145" s="542">
        <f t="shared" ref="AG145:AG164" si="79">IF(F145&lt;25,0,IF(F145=25,25,IF(F145&lt;40,0,IF(F145=40,40,IF(F145&gt;=40,0)))))</f>
        <v>0</v>
      </c>
      <c r="AH145" s="541">
        <f t="shared" ref="AH145:AH164" si="80">IF(AG145=25,(Y145*1.08*(J145)/2),IF(AG145=40,(Y145*1.08*(J145)),IF(AG145=0,0)))</f>
        <v>0</v>
      </c>
      <c r="AL145" s="133"/>
    </row>
    <row r="146" spans="3:38" ht="12.75" customHeight="1" x14ac:dyDescent="0.2">
      <c r="C146" s="74"/>
      <c r="D146" s="211" t="str">
        <f>IF(loon!D114=0,"",loon!D114)</f>
        <v/>
      </c>
      <c r="E146" s="211" t="str">
        <f>IF(loon!E114=0,"-",loon!E114)</f>
        <v/>
      </c>
      <c r="F146" s="264" t="str">
        <f>IF(loon!F114="","",loon!F114+1)</f>
        <v/>
      </c>
      <c r="G146" s="420" t="str">
        <f>IF(loon!G114="","",loon!G114)</f>
        <v/>
      </c>
      <c r="H146" s="264" t="str">
        <f>IF(loon!H114=0,"",loon!H114)</f>
        <v>LD</v>
      </c>
      <c r="I146" s="265">
        <f>IF(J146="","",(IF(loon!I114+1&gt;LOOKUP(H146,schaal,regels),loon!I114,loon!I114+1)))</f>
        <v>12</v>
      </c>
      <c r="J146" s="266">
        <f>IF(loon!J114="","",loon!J114)</f>
        <v>1</v>
      </c>
      <c r="K146" s="187"/>
      <c r="L146" s="524">
        <f>IF(loon!L114="","",loon!L114)</f>
        <v>0</v>
      </c>
      <c r="M146" s="524">
        <f>IF(loon!M114="","",loon!M114)</f>
        <v>0</v>
      </c>
      <c r="N146" s="559">
        <f t="shared" si="69"/>
        <v>40</v>
      </c>
      <c r="O146" s="638">
        <f t="shared" si="70"/>
        <v>0</v>
      </c>
      <c r="P146" s="560">
        <f t="shared" si="71"/>
        <v>40</v>
      </c>
      <c r="Q146" s="75"/>
      <c r="R146" s="464">
        <f t="shared" ref="R146:R164" si="81">IF(J146="","",(((1659*J146)-P146)*AB146))</f>
        <v>84858.552911392413</v>
      </c>
      <c r="S146" s="464">
        <f t="shared" si="72"/>
        <v>2096.567088607595</v>
      </c>
      <c r="T146" s="490">
        <f t="shared" si="73"/>
        <v>86955.12000000001</v>
      </c>
      <c r="U146" s="561"/>
      <c r="V146" s="558"/>
      <c r="W146" s="128"/>
      <c r="X146" s="558"/>
      <c r="Y146" s="555">
        <f>VLOOKUP(H146,tab!$A$15:$V$56,I146+2)</f>
        <v>4473</v>
      </c>
      <c r="Z146" s="582">
        <f>tab!$E$6</f>
        <v>0.62</v>
      </c>
      <c r="AA146" s="563">
        <f t="shared" si="74"/>
        <v>32.354430379746837</v>
      </c>
      <c r="AB146" s="563">
        <f t="shared" si="75"/>
        <v>52.414177215189881</v>
      </c>
      <c r="AC146" s="563">
        <f t="shared" si="76"/>
        <v>20.059746835443043</v>
      </c>
      <c r="AD146" s="564">
        <f t="shared" si="77"/>
        <v>40</v>
      </c>
      <c r="AE146" s="564">
        <f t="shared" si="78"/>
        <v>0</v>
      </c>
      <c r="AF146" s="527">
        <f>IF(H146&gt;8,tab!$D$7,tab!$D$9)</f>
        <v>0.5</v>
      </c>
      <c r="AG146" s="542">
        <f t="shared" si="79"/>
        <v>0</v>
      </c>
      <c r="AH146" s="541">
        <f t="shared" si="80"/>
        <v>0</v>
      </c>
      <c r="AL146" s="133"/>
    </row>
    <row r="147" spans="3:38" ht="12.75" customHeight="1" x14ac:dyDescent="0.2">
      <c r="C147" s="74"/>
      <c r="D147" s="211" t="str">
        <f>IF(loon!D115=0,"",loon!D115)</f>
        <v/>
      </c>
      <c r="E147" s="211" t="str">
        <f>IF(loon!E115=0,"-",loon!E115)</f>
        <v/>
      </c>
      <c r="F147" s="264" t="str">
        <f>IF(loon!F115="","",loon!F115+1)</f>
        <v/>
      </c>
      <c r="G147" s="420" t="str">
        <f>IF(loon!G115="","",loon!G115)</f>
        <v/>
      </c>
      <c r="H147" s="264" t="str">
        <f>IF(loon!H115=0,"",loon!H115)</f>
        <v/>
      </c>
      <c r="I147" s="265" t="str">
        <f>IF(J147="","",(IF(loon!I115+1&gt;LOOKUP(H147,schaal,regels),loon!I115,loon!I115+1)))</f>
        <v/>
      </c>
      <c r="J147" s="266" t="str">
        <f>IF(loon!J115="","",loon!J115)</f>
        <v/>
      </c>
      <c r="K147" s="187"/>
      <c r="L147" s="524">
        <f>IF(loon!L115="","",loon!L115)</f>
        <v>0</v>
      </c>
      <c r="M147" s="524">
        <f>IF(loon!M115="","",loon!M115)</f>
        <v>0</v>
      </c>
      <c r="N147" s="559" t="str">
        <f t="shared" si="69"/>
        <v/>
      </c>
      <c r="O147" s="638" t="str">
        <f t="shared" si="70"/>
        <v/>
      </c>
      <c r="P147" s="560" t="str">
        <f t="shared" si="71"/>
        <v/>
      </c>
      <c r="Q147" s="75"/>
      <c r="R147" s="464" t="str">
        <f t="shared" si="81"/>
        <v/>
      </c>
      <c r="S147" s="464" t="str">
        <f t="shared" si="72"/>
        <v/>
      </c>
      <c r="T147" s="490" t="str">
        <f t="shared" si="73"/>
        <v/>
      </c>
      <c r="U147" s="561"/>
      <c r="V147" s="558"/>
      <c r="W147" s="128"/>
      <c r="X147" s="558"/>
      <c r="Y147" s="555" t="e">
        <f>VLOOKUP(H147,tab!$A$15:$V$56,I147+2)</f>
        <v>#VALUE!</v>
      </c>
      <c r="Z147" s="582">
        <f>tab!$E$6</f>
        <v>0.62</v>
      </c>
      <c r="AA147" s="563" t="e">
        <f t="shared" si="74"/>
        <v>#VALUE!</v>
      </c>
      <c r="AB147" s="563" t="e">
        <f t="shared" si="75"/>
        <v>#VALUE!</v>
      </c>
      <c r="AC147" s="563" t="e">
        <f t="shared" si="76"/>
        <v>#VALUE!</v>
      </c>
      <c r="AD147" s="564" t="e">
        <f t="shared" si="77"/>
        <v>#VALUE!</v>
      </c>
      <c r="AE147" s="564">
        <f t="shared" si="78"/>
        <v>0</v>
      </c>
      <c r="AF147" s="527">
        <f>IF(H147&gt;8,tab!$D$7,tab!$D$9)</f>
        <v>0.5</v>
      </c>
      <c r="AG147" s="542">
        <f t="shared" si="79"/>
        <v>0</v>
      </c>
      <c r="AH147" s="541">
        <f t="shared" si="80"/>
        <v>0</v>
      </c>
      <c r="AL147" s="133"/>
    </row>
    <row r="148" spans="3:38" ht="12.75" customHeight="1" x14ac:dyDescent="0.2">
      <c r="C148" s="74"/>
      <c r="D148" s="211" t="str">
        <f>IF(loon!D116=0,"",loon!D116)</f>
        <v/>
      </c>
      <c r="E148" s="211" t="str">
        <f>IF(loon!E116=0,"-",loon!E116)</f>
        <v/>
      </c>
      <c r="F148" s="264" t="str">
        <f>IF(loon!F116="","",loon!F116+1)</f>
        <v/>
      </c>
      <c r="G148" s="420" t="str">
        <f>IF(loon!G116="","",loon!G116)</f>
        <v/>
      </c>
      <c r="H148" s="264" t="str">
        <f>IF(loon!H116=0,"",loon!H116)</f>
        <v/>
      </c>
      <c r="I148" s="265" t="str">
        <f>IF(J148="","",(IF(loon!I116+1&gt;LOOKUP(H148,schaal,regels),loon!I116,loon!I116+1)))</f>
        <v/>
      </c>
      <c r="J148" s="266" t="str">
        <f>IF(loon!J116="","",loon!J116)</f>
        <v/>
      </c>
      <c r="K148" s="187"/>
      <c r="L148" s="524">
        <f>IF(loon!L116="","",loon!L116)</f>
        <v>0</v>
      </c>
      <c r="M148" s="524">
        <f>IF(loon!M116="","",loon!M116)</f>
        <v>0</v>
      </c>
      <c r="N148" s="559" t="str">
        <f t="shared" si="69"/>
        <v/>
      </c>
      <c r="O148" s="638" t="str">
        <f t="shared" si="70"/>
        <v/>
      </c>
      <c r="P148" s="560" t="str">
        <f t="shared" si="71"/>
        <v/>
      </c>
      <c r="Q148" s="75"/>
      <c r="R148" s="464" t="str">
        <f t="shared" si="81"/>
        <v/>
      </c>
      <c r="S148" s="464" t="str">
        <f t="shared" si="72"/>
        <v/>
      </c>
      <c r="T148" s="490" t="str">
        <f t="shared" si="73"/>
        <v/>
      </c>
      <c r="U148" s="561"/>
      <c r="V148" s="558"/>
      <c r="W148" s="128"/>
      <c r="X148" s="558"/>
      <c r="Y148" s="555" t="e">
        <f>VLOOKUP(H148,tab!$A$15:$V$56,I148+2)</f>
        <v>#VALUE!</v>
      </c>
      <c r="Z148" s="582">
        <f>tab!$E$6</f>
        <v>0.62</v>
      </c>
      <c r="AA148" s="563" t="e">
        <f t="shared" si="74"/>
        <v>#VALUE!</v>
      </c>
      <c r="AB148" s="563" t="e">
        <f t="shared" si="75"/>
        <v>#VALUE!</v>
      </c>
      <c r="AC148" s="563" t="e">
        <f t="shared" si="76"/>
        <v>#VALUE!</v>
      </c>
      <c r="AD148" s="564" t="e">
        <f t="shared" si="77"/>
        <v>#VALUE!</v>
      </c>
      <c r="AE148" s="564">
        <f t="shared" si="78"/>
        <v>0</v>
      </c>
      <c r="AF148" s="527">
        <f>IF(H148&gt;8,tab!$D$7,tab!$D$9)</f>
        <v>0.5</v>
      </c>
      <c r="AG148" s="542">
        <f t="shared" si="79"/>
        <v>0</v>
      </c>
      <c r="AH148" s="541">
        <f t="shared" si="80"/>
        <v>0</v>
      </c>
      <c r="AL148" s="133"/>
    </row>
    <row r="149" spans="3:38" ht="12.75" customHeight="1" x14ac:dyDescent="0.2">
      <c r="C149" s="74"/>
      <c r="D149" s="211" t="str">
        <f>IF(loon!D117=0,"",loon!D117)</f>
        <v/>
      </c>
      <c r="E149" s="211" t="str">
        <f>IF(loon!E117=0,"-",loon!E117)</f>
        <v/>
      </c>
      <c r="F149" s="264" t="str">
        <f>IF(loon!F117="","",loon!F117+1)</f>
        <v/>
      </c>
      <c r="G149" s="420" t="str">
        <f>IF(loon!G117="","",loon!G117)</f>
        <v/>
      </c>
      <c r="H149" s="264" t="str">
        <f>IF(loon!H117=0,"",loon!H117)</f>
        <v/>
      </c>
      <c r="I149" s="265" t="str">
        <f>IF(J149="","",(IF(loon!I117+1&gt;LOOKUP(H149,schaal,regels),loon!I117,loon!I117+1)))</f>
        <v/>
      </c>
      <c r="J149" s="266" t="str">
        <f>IF(loon!J117="","",loon!J117)</f>
        <v/>
      </c>
      <c r="K149" s="187"/>
      <c r="L149" s="524">
        <f>IF(loon!L117="","",loon!L117)</f>
        <v>0</v>
      </c>
      <c r="M149" s="524">
        <f>IF(loon!M117="","",loon!M117)</f>
        <v>0</v>
      </c>
      <c r="N149" s="559" t="str">
        <f t="shared" si="69"/>
        <v/>
      </c>
      <c r="O149" s="638" t="str">
        <f t="shared" si="70"/>
        <v/>
      </c>
      <c r="P149" s="560" t="str">
        <f t="shared" si="71"/>
        <v/>
      </c>
      <c r="Q149" s="75"/>
      <c r="R149" s="464" t="str">
        <f t="shared" si="81"/>
        <v/>
      </c>
      <c r="S149" s="464" t="str">
        <f t="shared" si="72"/>
        <v/>
      </c>
      <c r="T149" s="490" t="str">
        <f t="shared" si="73"/>
        <v/>
      </c>
      <c r="U149" s="561"/>
      <c r="V149" s="558"/>
      <c r="W149" s="128"/>
      <c r="X149" s="558"/>
      <c r="Y149" s="555" t="e">
        <f>VLOOKUP(H149,tab!$A$15:$V$56,I149+2)</f>
        <v>#VALUE!</v>
      </c>
      <c r="Z149" s="582">
        <f>tab!$E$6</f>
        <v>0.62</v>
      </c>
      <c r="AA149" s="563" t="e">
        <f t="shared" si="74"/>
        <v>#VALUE!</v>
      </c>
      <c r="AB149" s="563" t="e">
        <f t="shared" si="75"/>
        <v>#VALUE!</v>
      </c>
      <c r="AC149" s="563" t="e">
        <f t="shared" si="76"/>
        <v>#VALUE!</v>
      </c>
      <c r="AD149" s="564" t="e">
        <f t="shared" si="77"/>
        <v>#VALUE!</v>
      </c>
      <c r="AE149" s="564">
        <f t="shared" si="78"/>
        <v>0</v>
      </c>
      <c r="AF149" s="527">
        <f>IF(H149&gt;8,tab!$D$7,tab!$D$9)</f>
        <v>0.5</v>
      </c>
      <c r="AG149" s="542">
        <f t="shared" si="79"/>
        <v>0</v>
      </c>
      <c r="AH149" s="541">
        <f t="shared" si="80"/>
        <v>0</v>
      </c>
      <c r="AL149" s="133"/>
    </row>
    <row r="150" spans="3:38" ht="12.75" customHeight="1" x14ac:dyDescent="0.2">
      <c r="C150" s="74"/>
      <c r="D150" s="211" t="str">
        <f>IF(loon!D118=0,"",loon!D118)</f>
        <v/>
      </c>
      <c r="E150" s="211" t="str">
        <f>IF(loon!E118=0,"-",loon!E118)</f>
        <v/>
      </c>
      <c r="F150" s="264" t="str">
        <f>IF(loon!F118="","",loon!F118+1)</f>
        <v/>
      </c>
      <c r="G150" s="420" t="str">
        <f>IF(loon!G118="","",loon!G118)</f>
        <v/>
      </c>
      <c r="H150" s="264" t="str">
        <f>IF(loon!H118=0,"",loon!H118)</f>
        <v/>
      </c>
      <c r="I150" s="265" t="str">
        <f>IF(J150="","",(IF(loon!I118+1&gt;LOOKUP(H150,schaal,regels),loon!I118,loon!I118+1)))</f>
        <v/>
      </c>
      <c r="J150" s="266" t="str">
        <f>IF(loon!J118="","",loon!J118)</f>
        <v/>
      </c>
      <c r="K150" s="187"/>
      <c r="L150" s="524">
        <f>IF(loon!L118="","",loon!L118)</f>
        <v>0</v>
      </c>
      <c r="M150" s="524">
        <f>IF(loon!M118="","",loon!M118)</f>
        <v>0</v>
      </c>
      <c r="N150" s="559" t="str">
        <f t="shared" si="69"/>
        <v/>
      </c>
      <c r="O150" s="638" t="str">
        <f t="shared" si="70"/>
        <v/>
      </c>
      <c r="P150" s="560" t="str">
        <f t="shared" si="71"/>
        <v/>
      </c>
      <c r="Q150" s="75"/>
      <c r="R150" s="464" t="str">
        <f t="shared" si="81"/>
        <v/>
      </c>
      <c r="S150" s="464" t="str">
        <f t="shared" si="72"/>
        <v/>
      </c>
      <c r="T150" s="490" t="str">
        <f t="shared" si="73"/>
        <v/>
      </c>
      <c r="U150" s="561"/>
      <c r="V150" s="558"/>
      <c r="W150" s="128"/>
      <c r="X150" s="558"/>
      <c r="Y150" s="555" t="e">
        <f>VLOOKUP(H150,tab!$A$15:$V$56,I150+2)</f>
        <v>#VALUE!</v>
      </c>
      <c r="Z150" s="582">
        <f>tab!$E$6</f>
        <v>0.62</v>
      </c>
      <c r="AA150" s="563" t="e">
        <f t="shared" si="74"/>
        <v>#VALUE!</v>
      </c>
      <c r="AB150" s="563" t="e">
        <f t="shared" si="75"/>
        <v>#VALUE!</v>
      </c>
      <c r="AC150" s="563" t="e">
        <f t="shared" si="76"/>
        <v>#VALUE!</v>
      </c>
      <c r="AD150" s="564" t="e">
        <f t="shared" si="77"/>
        <v>#VALUE!</v>
      </c>
      <c r="AE150" s="564">
        <f t="shared" si="78"/>
        <v>0</v>
      </c>
      <c r="AF150" s="527">
        <f>IF(H150&gt;8,tab!$D$7,tab!$D$9)</f>
        <v>0.5</v>
      </c>
      <c r="AG150" s="542">
        <f t="shared" si="79"/>
        <v>0</v>
      </c>
      <c r="AH150" s="541">
        <f t="shared" si="80"/>
        <v>0</v>
      </c>
      <c r="AL150" s="133"/>
    </row>
    <row r="151" spans="3:38" ht="12.75" customHeight="1" x14ac:dyDescent="0.2">
      <c r="C151" s="74"/>
      <c r="D151" s="211" t="str">
        <f>IF(loon!D119=0,"",loon!D119)</f>
        <v/>
      </c>
      <c r="E151" s="211" t="str">
        <f>IF(loon!E119=0,"-",loon!E119)</f>
        <v/>
      </c>
      <c r="F151" s="264" t="str">
        <f>IF(loon!F119="","",loon!F119+1)</f>
        <v/>
      </c>
      <c r="G151" s="420" t="str">
        <f>IF(loon!G119="","",loon!G119)</f>
        <v/>
      </c>
      <c r="H151" s="264" t="str">
        <f>IF(loon!H119=0,"",loon!H119)</f>
        <v/>
      </c>
      <c r="I151" s="265" t="str">
        <f>IF(J151="","",(IF(loon!I119+1&gt;LOOKUP(H151,schaal,regels),loon!I119,loon!I119+1)))</f>
        <v/>
      </c>
      <c r="J151" s="266" t="str">
        <f>IF(loon!J119="","",loon!J119)</f>
        <v/>
      </c>
      <c r="K151" s="187"/>
      <c r="L151" s="524">
        <f>IF(loon!L119="","",loon!L119)</f>
        <v>0</v>
      </c>
      <c r="M151" s="524">
        <f>IF(loon!M119="","",loon!M119)</f>
        <v>0</v>
      </c>
      <c r="N151" s="559" t="str">
        <f t="shared" si="69"/>
        <v/>
      </c>
      <c r="O151" s="638" t="str">
        <f t="shared" si="70"/>
        <v/>
      </c>
      <c r="P151" s="560" t="str">
        <f t="shared" si="71"/>
        <v/>
      </c>
      <c r="Q151" s="75"/>
      <c r="R151" s="464" t="str">
        <f t="shared" si="81"/>
        <v/>
      </c>
      <c r="S151" s="464" t="str">
        <f t="shared" si="72"/>
        <v/>
      </c>
      <c r="T151" s="490" t="str">
        <f t="shared" si="73"/>
        <v/>
      </c>
      <c r="U151" s="561"/>
      <c r="V151" s="558"/>
      <c r="W151" s="128"/>
      <c r="X151" s="558"/>
      <c r="Y151" s="555" t="e">
        <f>VLOOKUP(H151,tab!$A$15:$V$56,I151+2)</f>
        <v>#VALUE!</v>
      </c>
      <c r="Z151" s="582">
        <f>tab!$E$6</f>
        <v>0.62</v>
      </c>
      <c r="AA151" s="563" t="e">
        <f t="shared" si="74"/>
        <v>#VALUE!</v>
      </c>
      <c r="AB151" s="563" t="e">
        <f t="shared" si="75"/>
        <v>#VALUE!</v>
      </c>
      <c r="AC151" s="563" t="e">
        <f t="shared" si="76"/>
        <v>#VALUE!</v>
      </c>
      <c r="AD151" s="564" t="e">
        <f t="shared" si="77"/>
        <v>#VALUE!</v>
      </c>
      <c r="AE151" s="564">
        <f t="shared" si="78"/>
        <v>0</v>
      </c>
      <c r="AF151" s="527">
        <f>IF(H151&gt;8,tab!$D$7,tab!$D$9)</f>
        <v>0.5</v>
      </c>
      <c r="AG151" s="542">
        <f t="shared" si="79"/>
        <v>0</v>
      </c>
      <c r="AH151" s="541">
        <f t="shared" si="80"/>
        <v>0</v>
      </c>
      <c r="AL151" s="133"/>
    </row>
    <row r="152" spans="3:38" ht="12.75" customHeight="1" x14ac:dyDescent="0.2">
      <c r="C152" s="74"/>
      <c r="D152" s="211" t="str">
        <f>IF(loon!D120=0,"",loon!D120)</f>
        <v/>
      </c>
      <c r="E152" s="211" t="str">
        <f>IF(loon!E120=0,"-",loon!E120)</f>
        <v/>
      </c>
      <c r="F152" s="264" t="str">
        <f>IF(loon!F120="","",loon!F120+1)</f>
        <v/>
      </c>
      <c r="G152" s="420" t="str">
        <f>IF(loon!G120="","",loon!G120)</f>
        <v/>
      </c>
      <c r="H152" s="264" t="str">
        <f>IF(loon!H120=0,"",loon!H120)</f>
        <v/>
      </c>
      <c r="I152" s="265" t="str">
        <f>IF(J152="","",(IF(loon!I120+1&gt;LOOKUP(H152,schaal,regels),loon!I120,loon!I120+1)))</f>
        <v/>
      </c>
      <c r="J152" s="266" t="str">
        <f>IF(loon!J120="","",loon!J120)</f>
        <v/>
      </c>
      <c r="K152" s="187"/>
      <c r="L152" s="524">
        <f>IF(loon!L120="","",loon!L120)</f>
        <v>0</v>
      </c>
      <c r="M152" s="524">
        <f>IF(loon!M120="","",loon!M120)</f>
        <v>0</v>
      </c>
      <c r="N152" s="559" t="str">
        <f t="shared" si="69"/>
        <v/>
      </c>
      <c r="O152" s="638" t="str">
        <f t="shared" si="70"/>
        <v/>
      </c>
      <c r="P152" s="560" t="str">
        <f t="shared" si="71"/>
        <v/>
      </c>
      <c r="Q152" s="75"/>
      <c r="R152" s="464" t="str">
        <f t="shared" si="81"/>
        <v/>
      </c>
      <c r="S152" s="464" t="str">
        <f t="shared" si="72"/>
        <v/>
      </c>
      <c r="T152" s="490" t="str">
        <f t="shared" si="73"/>
        <v/>
      </c>
      <c r="U152" s="561"/>
      <c r="V152" s="558"/>
      <c r="W152" s="128"/>
      <c r="X152" s="558"/>
      <c r="Y152" s="555" t="e">
        <f>VLOOKUP(H152,tab!$A$15:$V$56,I152+2)</f>
        <v>#VALUE!</v>
      </c>
      <c r="Z152" s="582">
        <f>tab!$E$6</f>
        <v>0.62</v>
      </c>
      <c r="AA152" s="563" t="e">
        <f t="shared" si="74"/>
        <v>#VALUE!</v>
      </c>
      <c r="AB152" s="563" t="e">
        <f t="shared" si="75"/>
        <v>#VALUE!</v>
      </c>
      <c r="AC152" s="563" t="e">
        <f t="shared" si="76"/>
        <v>#VALUE!</v>
      </c>
      <c r="AD152" s="564" t="e">
        <f t="shared" si="77"/>
        <v>#VALUE!</v>
      </c>
      <c r="AE152" s="564">
        <f t="shared" si="78"/>
        <v>0</v>
      </c>
      <c r="AF152" s="527">
        <f>IF(H152&gt;8,tab!$D$7,tab!$D$9)</f>
        <v>0.5</v>
      </c>
      <c r="AG152" s="542">
        <f t="shared" si="79"/>
        <v>0</v>
      </c>
      <c r="AH152" s="541">
        <f t="shared" si="80"/>
        <v>0</v>
      </c>
      <c r="AL152" s="133"/>
    </row>
    <row r="153" spans="3:38" ht="12.75" customHeight="1" x14ac:dyDescent="0.2">
      <c r="C153" s="74"/>
      <c r="D153" s="211" t="str">
        <f>IF(loon!D121=0,"",loon!D121)</f>
        <v/>
      </c>
      <c r="E153" s="211" t="str">
        <f>IF(loon!E121=0,"-",loon!E121)</f>
        <v/>
      </c>
      <c r="F153" s="264" t="str">
        <f>IF(loon!F121="","",loon!F121+1)</f>
        <v/>
      </c>
      <c r="G153" s="420" t="str">
        <f>IF(loon!G121="","",loon!G121)</f>
        <v/>
      </c>
      <c r="H153" s="264" t="str">
        <f>IF(loon!H121=0,"",loon!H121)</f>
        <v/>
      </c>
      <c r="I153" s="265" t="str">
        <f>IF(J153="","",(IF(loon!I121+1&gt;LOOKUP(H153,schaal,regels),loon!I121,loon!I121+1)))</f>
        <v/>
      </c>
      <c r="J153" s="266" t="str">
        <f>IF(loon!J121="","",loon!J121)</f>
        <v/>
      </c>
      <c r="K153" s="187"/>
      <c r="L153" s="524">
        <f>IF(loon!L121="","",loon!L121)</f>
        <v>0</v>
      </c>
      <c r="M153" s="524">
        <f>IF(loon!M121="","",loon!M121)</f>
        <v>0</v>
      </c>
      <c r="N153" s="559" t="str">
        <f t="shared" si="69"/>
        <v/>
      </c>
      <c r="O153" s="638" t="str">
        <f t="shared" si="70"/>
        <v/>
      </c>
      <c r="P153" s="560" t="str">
        <f t="shared" si="71"/>
        <v/>
      </c>
      <c r="Q153" s="75"/>
      <c r="R153" s="464" t="str">
        <f t="shared" si="81"/>
        <v/>
      </c>
      <c r="S153" s="464" t="str">
        <f t="shared" si="72"/>
        <v/>
      </c>
      <c r="T153" s="490" t="str">
        <f t="shared" si="73"/>
        <v/>
      </c>
      <c r="U153" s="561"/>
      <c r="V153" s="558"/>
      <c r="W153" s="128"/>
      <c r="X153" s="558"/>
      <c r="Y153" s="555" t="e">
        <f>VLOOKUP(H153,tab!$A$15:$V$56,I153+2)</f>
        <v>#VALUE!</v>
      </c>
      <c r="Z153" s="582">
        <f>tab!$E$6</f>
        <v>0.62</v>
      </c>
      <c r="AA153" s="563" t="e">
        <f t="shared" si="74"/>
        <v>#VALUE!</v>
      </c>
      <c r="AB153" s="563" t="e">
        <f t="shared" si="75"/>
        <v>#VALUE!</v>
      </c>
      <c r="AC153" s="563" t="e">
        <f t="shared" si="76"/>
        <v>#VALUE!</v>
      </c>
      <c r="AD153" s="564" t="e">
        <f t="shared" si="77"/>
        <v>#VALUE!</v>
      </c>
      <c r="AE153" s="564">
        <f t="shared" si="78"/>
        <v>0</v>
      </c>
      <c r="AF153" s="527">
        <f>IF(H153&gt;8,tab!$D$7,tab!$D$9)</f>
        <v>0.5</v>
      </c>
      <c r="AG153" s="542">
        <f t="shared" si="79"/>
        <v>0</v>
      </c>
      <c r="AH153" s="541">
        <f t="shared" si="80"/>
        <v>0</v>
      </c>
      <c r="AL153" s="133"/>
    </row>
    <row r="154" spans="3:38" ht="12.75" customHeight="1" x14ac:dyDescent="0.2">
      <c r="C154" s="74"/>
      <c r="D154" s="211" t="str">
        <f>IF(loon!D122=0,"",loon!D122)</f>
        <v/>
      </c>
      <c r="E154" s="211" t="str">
        <f>IF(loon!E122=0,"-",loon!E122)</f>
        <v/>
      </c>
      <c r="F154" s="264" t="str">
        <f>IF(loon!F122="","",loon!F122+1)</f>
        <v/>
      </c>
      <c r="G154" s="420" t="str">
        <f>IF(loon!G122="","",loon!G122)</f>
        <v/>
      </c>
      <c r="H154" s="264" t="str">
        <f>IF(loon!H122=0,"",loon!H122)</f>
        <v/>
      </c>
      <c r="I154" s="265" t="str">
        <f>IF(J154="","",(IF(loon!I122+1&gt;LOOKUP(H154,schaal,regels),loon!I122,loon!I122+1)))</f>
        <v/>
      </c>
      <c r="J154" s="266" t="str">
        <f>IF(loon!J122="","",loon!J122)</f>
        <v/>
      </c>
      <c r="K154" s="187"/>
      <c r="L154" s="524">
        <f>IF(loon!L122="","",loon!L122)</f>
        <v>0</v>
      </c>
      <c r="M154" s="524">
        <f>IF(loon!M122="","",loon!M122)</f>
        <v>0</v>
      </c>
      <c r="N154" s="559" t="str">
        <f t="shared" si="69"/>
        <v/>
      </c>
      <c r="O154" s="638" t="str">
        <f t="shared" si="70"/>
        <v/>
      </c>
      <c r="P154" s="560" t="str">
        <f t="shared" si="71"/>
        <v/>
      </c>
      <c r="Q154" s="75"/>
      <c r="R154" s="464" t="str">
        <f t="shared" si="81"/>
        <v/>
      </c>
      <c r="S154" s="464" t="str">
        <f t="shared" si="72"/>
        <v/>
      </c>
      <c r="T154" s="490" t="str">
        <f t="shared" si="73"/>
        <v/>
      </c>
      <c r="U154" s="561"/>
      <c r="V154" s="558"/>
      <c r="W154" s="128"/>
      <c r="X154" s="558"/>
      <c r="Y154" s="555" t="e">
        <f>VLOOKUP(H154,tab!$A$15:$V$56,I154+2)</f>
        <v>#VALUE!</v>
      </c>
      <c r="Z154" s="582">
        <f>tab!$E$6</f>
        <v>0.62</v>
      </c>
      <c r="AA154" s="563" t="e">
        <f t="shared" si="74"/>
        <v>#VALUE!</v>
      </c>
      <c r="AB154" s="563" t="e">
        <f t="shared" si="75"/>
        <v>#VALUE!</v>
      </c>
      <c r="AC154" s="563" t="e">
        <f t="shared" si="76"/>
        <v>#VALUE!</v>
      </c>
      <c r="AD154" s="564" t="e">
        <f t="shared" si="77"/>
        <v>#VALUE!</v>
      </c>
      <c r="AE154" s="564">
        <f t="shared" si="78"/>
        <v>0</v>
      </c>
      <c r="AF154" s="527">
        <f>IF(H154&gt;8,tab!$D$7,tab!$D$9)</f>
        <v>0.5</v>
      </c>
      <c r="AG154" s="542">
        <f t="shared" si="79"/>
        <v>0</v>
      </c>
      <c r="AH154" s="541">
        <f t="shared" si="80"/>
        <v>0</v>
      </c>
      <c r="AL154" s="133"/>
    </row>
    <row r="155" spans="3:38" ht="12.75" customHeight="1" x14ac:dyDescent="0.2">
      <c r="C155" s="74"/>
      <c r="D155" s="211" t="str">
        <f>IF(loon!D123=0,"",loon!D123)</f>
        <v/>
      </c>
      <c r="E155" s="211" t="str">
        <f>IF(loon!E123=0,"-",loon!E123)</f>
        <v/>
      </c>
      <c r="F155" s="264" t="str">
        <f>IF(loon!F123="","",loon!F123+1)</f>
        <v/>
      </c>
      <c r="G155" s="420" t="str">
        <f>IF(loon!G123="","",loon!G123)</f>
        <v/>
      </c>
      <c r="H155" s="264" t="str">
        <f>IF(loon!H123=0,"",loon!H123)</f>
        <v/>
      </c>
      <c r="I155" s="265" t="str">
        <f>IF(J155="","",(IF(loon!I123+1&gt;LOOKUP(H155,schaal,regels),loon!I123,loon!I123+1)))</f>
        <v/>
      </c>
      <c r="J155" s="266" t="str">
        <f>IF(loon!J123="","",loon!J123)</f>
        <v/>
      </c>
      <c r="K155" s="187"/>
      <c r="L155" s="524">
        <f>IF(loon!L123="","",loon!L123)</f>
        <v>0</v>
      </c>
      <c r="M155" s="524">
        <f>IF(loon!M123="","",loon!M123)</f>
        <v>0</v>
      </c>
      <c r="N155" s="559" t="str">
        <f t="shared" si="69"/>
        <v/>
      </c>
      <c r="O155" s="638" t="str">
        <f t="shared" si="70"/>
        <v/>
      </c>
      <c r="P155" s="560" t="str">
        <f t="shared" si="71"/>
        <v/>
      </c>
      <c r="Q155" s="75"/>
      <c r="R155" s="464" t="str">
        <f t="shared" si="81"/>
        <v/>
      </c>
      <c r="S155" s="464" t="str">
        <f t="shared" si="72"/>
        <v/>
      </c>
      <c r="T155" s="490" t="str">
        <f t="shared" si="73"/>
        <v/>
      </c>
      <c r="U155" s="561"/>
      <c r="V155" s="558"/>
      <c r="W155" s="128"/>
      <c r="X155" s="558"/>
      <c r="Y155" s="555" t="e">
        <f>VLOOKUP(H155,tab!$A$15:$V$56,I155+2)</f>
        <v>#VALUE!</v>
      </c>
      <c r="Z155" s="582">
        <f>tab!$E$6</f>
        <v>0.62</v>
      </c>
      <c r="AA155" s="563" t="e">
        <f t="shared" si="74"/>
        <v>#VALUE!</v>
      </c>
      <c r="AB155" s="563" t="e">
        <f t="shared" si="75"/>
        <v>#VALUE!</v>
      </c>
      <c r="AC155" s="563" t="e">
        <f t="shared" si="76"/>
        <v>#VALUE!</v>
      </c>
      <c r="AD155" s="564" t="e">
        <f t="shared" si="77"/>
        <v>#VALUE!</v>
      </c>
      <c r="AE155" s="564">
        <f t="shared" si="78"/>
        <v>0</v>
      </c>
      <c r="AF155" s="527">
        <f>IF(H155&gt;8,tab!$D$7,tab!$D$9)</f>
        <v>0.5</v>
      </c>
      <c r="AG155" s="542">
        <f t="shared" si="79"/>
        <v>0</v>
      </c>
      <c r="AH155" s="541">
        <f t="shared" si="80"/>
        <v>0</v>
      </c>
      <c r="AL155" s="133"/>
    </row>
    <row r="156" spans="3:38" ht="12.75" customHeight="1" x14ac:dyDescent="0.2">
      <c r="C156" s="74"/>
      <c r="D156" s="211" t="str">
        <f>IF(loon!D124=0,"",loon!D124)</f>
        <v/>
      </c>
      <c r="E156" s="211" t="str">
        <f>IF(loon!E124=0,"-",loon!E124)</f>
        <v/>
      </c>
      <c r="F156" s="264" t="str">
        <f>IF(loon!F124="","",loon!F124+1)</f>
        <v/>
      </c>
      <c r="G156" s="420" t="str">
        <f>IF(loon!G124="","",loon!G124)</f>
        <v/>
      </c>
      <c r="H156" s="264" t="str">
        <f>IF(loon!H124=0,"",loon!H124)</f>
        <v/>
      </c>
      <c r="I156" s="265" t="str">
        <f>IF(J156="","",(IF(loon!I124+1&gt;LOOKUP(H156,schaal,regels),loon!I124,loon!I124+1)))</f>
        <v/>
      </c>
      <c r="J156" s="266" t="str">
        <f>IF(loon!J124="","",loon!J124)</f>
        <v/>
      </c>
      <c r="K156" s="187"/>
      <c r="L156" s="524">
        <f>IF(loon!L124="","",loon!L124)</f>
        <v>0</v>
      </c>
      <c r="M156" s="524">
        <f>IF(loon!M124="","",loon!M124)</f>
        <v>0</v>
      </c>
      <c r="N156" s="559" t="str">
        <f t="shared" si="69"/>
        <v/>
      </c>
      <c r="O156" s="638" t="str">
        <f t="shared" si="70"/>
        <v/>
      </c>
      <c r="P156" s="560" t="str">
        <f t="shared" si="71"/>
        <v/>
      </c>
      <c r="Q156" s="75"/>
      <c r="R156" s="464" t="str">
        <f t="shared" si="81"/>
        <v/>
      </c>
      <c r="S156" s="464" t="str">
        <f t="shared" si="72"/>
        <v/>
      </c>
      <c r="T156" s="490" t="str">
        <f t="shared" si="73"/>
        <v/>
      </c>
      <c r="U156" s="561"/>
      <c r="V156" s="558"/>
      <c r="W156" s="128"/>
      <c r="X156" s="558"/>
      <c r="Y156" s="555" t="e">
        <f>VLOOKUP(H156,tab!$A$15:$V$56,I156+2)</f>
        <v>#VALUE!</v>
      </c>
      <c r="Z156" s="582">
        <f>tab!$E$6</f>
        <v>0.62</v>
      </c>
      <c r="AA156" s="563" t="e">
        <f t="shared" si="74"/>
        <v>#VALUE!</v>
      </c>
      <c r="AB156" s="563" t="e">
        <f t="shared" si="75"/>
        <v>#VALUE!</v>
      </c>
      <c r="AC156" s="563" t="e">
        <f t="shared" si="76"/>
        <v>#VALUE!</v>
      </c>
      <c r="AD156" s="564" t="e">
        <f t="shared" si="77"/>
        <v>#VALUE!</v>
      </c>
      <c r="AE156" s="564">
        <f t="shared" si="78"/>
        <v>0</v>
      </c>
      <c r="AF156" s="527">
        <f>IF(H156&gt;8,tab!$D$7,tab!$D$9)</f>
        <v>0.5</v>
      </c>
      <c r="AG156" s="542">
        <f t="shared" si="79"/>
        <v>0</v>
      </c>
      <c r="AH156" s="541">
        <f t="shared" si="80"/>
        <v>0</v>
      </c>
      <c r="AL156" s="133"/>
    </row>
    <row r="157" spans="3:38" ht="12.75" customHeight="1" x14ac:dyDescent="0.2">
      <c r="C157" s="74"/>
      <c r="D157" s="211" t="str">
        <f>IF(loon!D125=0,"",loon!D125)</f>
        <v/>
      </c>
      <c r="E157" s="211" t="str">
        <f>IF(loon!E125=0,"-",loon!E125)</f>
        <v/>
      </c>
      <c r="F157" s="264" t="str">
        <f>IF(loon!F125="","",loon!F125+1)</f>
        <v/>
      </c>
      <c r="G157" s="420" t="str">
        <f>IF(loon!G125="","",loon!G125)</f>
        <v/>
      </c>
      <c r="H157" s="264" t="str">
        <f>IF(loon!H125=0,"",loon!H125)</f>
        <v/>
      </c>
      <c r="I157" s="265" t="str">
        <f>IF(J157="","",(IF(loon!I125+1&gt;LOOKUP(H157,schaal,regels),loon!I125,loon!I125+1)))</f>
        <v/>
      </c>
      <c r="J157" s="266" t="str">
        <f>IF(loon!J125="","",loon!J125)</f>
        <v/>
      </c>
      <c r="K157" s="187"/>
      <c r="L157" s="524">
        <f>IF(loon!L125="","",loon!L125)</f>
        <v>0</v>
      </c>
      <c r="M157" s="524">
        <f>IF(loon!M125="","",loon!M125)</f>
        <v>0</v>
      </c>
      <c r="N157" s="559" t="str">
        <f t="shared" si="69"/>
        <v/>
      </c>
      <c r="O157" s="638" t="str">
        <f t="shared" si="70"/>
        <v/>
      </c>
      <c r="P157" s="560" t="str">
        <f t="shared" si="71"/>
        <v/>
      </c>
      <c r="Q157" s="75"/>
      <c r="R157" s="464" t="str">
        <f t="shared" si="81"/>
        <v/>
      </c>
      <c r="S157" s="464" t="str">
        <f t="shared" si="72"/>
        <v/>
      </c>
      <c r="T157" s="490" t="str">
        <f t="shared" si="73"/>
        <v/>
      </c>
      <c r="U157" s="561"/>
      <c r="V157" s="558"/>
      <c r="W157" s="128"/>
      <c r="X157" s="558"/>
      <c r="Y157" s="555" t="e">
        <f>VLOOKUP(H157,tab!$A$15:$V$56,I157+2)</f>
        <v>#VALUE!</v>
      </c>
      <c r="Z157" s="582">
        <f>tab!$E$6</f>
        <v>0.62</v>
      </c>
      <c r="AA157" s="563" t="e">
        <f t="shared" si="74"/>
        <v>#VALUE!</v>
      </c>
      <c r="AB157" s="563" t="e">
        <f t="shared" si="75"/>
        <v>#VALUE!</v>
      </c>
      <c r="AC157" s="563" t="e">
        <f t="shared" si="76"/>
        <v>#VALUE!</v>
      </c>
      <c r="AD157" s="564" t="e">
        <f t="shared" si="77"/>
        <v>#VALUE!</v>
      </c>
      <c r="AE157" s="564">
        <f t="shared" si="78"/>
        <v>0</v>
      </c>
      <c r="AF157" s="527">
        <f>IF(H157&gt;8,tab!$D$7,tab!$D$9)</f>
        <v>0.5</v>
      </c>
      <c r="AG157" s="542">
        <f t="shared" si="79"/>
        <v>0</v>
      </c>
      <c r="AH157" s="541">
        <f t="shared" si="80"/>
        <v>0</v>
      </c>
      <c r="AL157" s="133"/>
    </row>
    <row r="158" spans="3:38" ht="12.75" customHeight="1" x14ac:dyDescent="0.2">
      <c r="C158" s="74"/>
      <c r="D158" s="211" t="str">
        <f>IF(loon!D126=0,"",loon!D126)</f>
        <v/>
      </c>
      <c r="E158" s="211" t="str">
        <f>IF(loon!E126=0,"-",loon!E126)</f>
        <v/>
      </c>
      <c r="F158" s="264" t="str">
        <f>IF(loon!F126="","",loon!F126+1)</f>
        <v/>
      </c>
      <c r="G158" s="420" t="str">
        <f>IF(loon!G126="","",loon!G126)</f>
        <v/>
      </c>
      <c r="H158" s="264" t="str">
        <f>IF(loon!H126=0,"",loon!H126)</f>
        <v/>
      </c>
      <c r="I158" s="265" t="str">
        <f>IF(J158="","",(IF(loon!I126+1&gt;LOOKUP(H158,schaal,regels),loon!I126,loon!I126+1)))</f>
        <v/>
      </c>
      <c r="J158" s="266" t="str">
        <f>IF(loon!J126="","",loon!J126)</f>
        <v/>
      </c>
      <c r="K158" s="187"/>
      <c r="L158" s="524">
        <f>IF(loon!L126="","",loon!L126)</f>
        <v>0</v>
      </c>
      <c r="M158" s="524">
        <f>IF(loon!M126="","",loon!M126)</f>
        <v>0</v>
      </c>
      <c r="N158" s="559" t="str">
        <f t="shared" si="69"/>
        <v/>
      </c>
      <c r="O158" s="638" t="str">
        <f t="shared" si="70"/>
        <v/>
      </c>
      <c r="P158" s="560" t="str">
        <f t="shared" si="71"/>
        <v/>
      </c>
      <c r="Q158" s="75"/>
      <c r="R158" s="464" t="str">
        <f t="shared" si="81"/>
        <v/>
      </c>
      <c r="S158" s="464" t="str">
        <f t="shared" si="72"/>
        <v/>
      </c>
      <c r="T158" s="490" t="str">
        <f t="shared" si="73"/>
        <v/>
      </c>
      <c r="U158" s="561"/>
      <c r="V158" s="558"/>
      <c r="W158" s="128"/>
      <c r="X158" s="558"/>
      <c r="Y158" s="555" t="e">
        <f>VLOOKUP(H158,tab!$A$15:$V$56,I158+2)</f>
        <v>#VALUE!</v>
      </c>
      <c r="Z158" s="582">
        <f>tab!$E$6</f>
        <v>0.62</v>
      </c>
      <c r="AA158" s="563" t="e">
        <f t="shared" si="74"/>
        <v>#VALUE!</v>
      </c>
      <c r="AB158" s="563" t="e">
        <f t="shared" si="75"/>
        <v>#VALUE!</v>
      </c>
      <c r="AC158" s="563" t="e">
        <f t="shared" si="76"/>
        <v>#VALUE!</v>
      </c>
      <c r="AD158" s="564" t="e">
        <f t="shared" si="77"/>
        <v>#VALUE!</v>
      </c>
      <c r="AE158" s="564">
        <f t="shared" si="78"/>
        <v>0</v>
      </c>
      <c r="AF158" s="527">
        <f>IF(H158&gt;8,tab!$D$7,tab!$D$9)</f>
        <v>0.5</v>
      </c>
      <c r="AG158" s="542">
        <f t="shared" si="79"/>
        <v>0</v>
      </c>
      <c r="AH158" s="541">
        <f t="shared" si="80"/>
        <v>0</v>
      </c>
      <c r="AL158" s="133"/>
    </row>
    <row r="159" spans="3:38" ht="12.75" customHeight="1" x14ac:dyDescent="0.2">
      <c r="C159" s="74"/>
      <c r="D159" s="211" t="str">
        <f>IF(loon!D127=0,"",loon!D127)</f>
        <v/>
      </c>
      <c r="E159" s="211" t="str">
        <f>IF(loon!E127=0,"-",loon!E127)</f>
        <v/>
      </c>
      <c r="F159" s="264" t="str">
        <f>IF(loon!F127="","",loon!F127+1)</f>
        <v/>
      </c>
      <c r="G159" s="420" t="str">
        <f>IF(loon!G127="","",loon!G127)</f>
        <v/>
      </c>
      <c r="H159" s="264" t="str">
        <f>IF(loon!H127=0,"",loon!H127)</f>
        <v/>
      </c>
      <c r="I159" s="265" t="str">
        <f>IF(J159="","",(IF(loon!I127+1&gt;LOOKUP(H159,schaal,regels),loon!I127,loon!I127+1)))</f>
        <v/>
      </c>
      <c r="J159" s="266" t="str">
        <f>IF(loon!J127="","",loon!J127)</f>
        <v/>
      </c>
      <c r="K159" s="187"/>
      <c r="L159" s="524">
        <f>IF(loon!L127="","",loon!L127)</f>
        <v>0</v>
      </c>
      <c r="M159" s="524">
        <f>IF(loon!M127="","",loon!M127)</f>
        <v>0</v>
      </c>
      <c r="N159" s="559" t="str">
        <f t="shared" si="69"/>
        <v/>
      </c>
      <c r="O159" s="638" t="str">
        <f t="shared" si="70"/>
        <v/>
      </c>
      <c r="P159" s="560" t="str">
        <f t="shared" si="71"/>
        <v/>
      </c>
      <c r="Q159" s="75"/>
      <c r="R159" s="464" t="str">
        <f t="shared" si="81"/>
        <v/>
      </c>
      <c r="S159" s="464" t="str">
        <f t="shared" si="72"/>
        <v/>
      </c>
      <c r="T159" s="490" t="str">
        <f t="shared" si="73"/>
        <v/>
      </c>
      <c r="U159" s="561"/>
      <c r="V159" s="558"/>
      <c r="W159" s="128"/>
      <c r="X159" s="558"/>
      <c r="Y159" s="555" t="e">
        <f>VLOOKUP(H159,tab!$A$15:$V$56,I159+2)</f>
        <v>#VALUE!</v>
      </c>
      <c r="Z159" s="582">
        <f>tab!$E$6</f>
        <v>0.62</v>
      </c>
      <c r="AA159" s="563" t="e">
        <f t="shared" si="74"/>
        <v>#VALUE!</v>
      </c>
      <c r="AB159" s="563" t="e">
        <f t="shared" si="75"/>
        <v>#VALUE!</v>
      </c>
      <c r="AC159" s="563" t="e">
        <f t="shared" si="76"/>
        <v>#VALUE!</v>
      </c>
      <c r="AD159" s="564" t="e">
        <f t="shared" si="77"/>
        <v>#VALUE!</v>
      </c>
      <c r="AE159" s="564">
        <f t="shared" si="78"/>
        <v>0</v>
      </c>
      <c r="AF159" s="527">
        <f>IF(H159&gt;8,tab!$D$7,tab!$D$9)</f>
        <v>0.5</v>
      </c>
      <c r="AG159" s="542">
        <f t="shared" si="79"/>
        <v>0</v>
      </c>
      <c r="AH159" s="541">
        <f t="shared" si="80"/>
        <v>0</v>
      </c>
      <c r="AL159" s="133"/>
    </row>
    <row r="160" spans="3:38" ht="12.75" customHeight="1" x14ac:dyDescent="0.2">
      <c r="C160" s="74"/>
      <c r="D160" s="211" t="str">
        <f>IF(loon!D128=0,"",loon!D128)</f>
        <v/>
      </c>
      <c r="E160" s="211" t="str">
        <f>IF(loon!E128=0,"-",loon!E128)</f>
        <v/>
      </c>
      <c r="F160" s="264" t="str">
        <f>IF(loon!F128="","",loon!F128+1)</f>
        <v/>
      </c>
      <c r="G160" s="420" t="str">
        <f>IF(loon!G128="","",loon!G128)</f>
        <v/>
      </c>
      <c r="H160" s="264" t="str">
        <f>IF(loon!H128=0,"",loon!H128)</f>
        <v/>
      </c>
      <c r="I160" s="265" t="str">
        <f>IF(J160="","",(IF(loon!I128+1&gt;LOOKUP(H160,schaal,regels),loon!I128,loon!I128+1)))</f>
        <v/>
      </c>
      <c r="J160" s="266" t="str">
        <f>IF(loon!J128="","",loon!J128)</f>
        <v/>
      </c>
      <c r="K160" s="187"/>
      <c r="L160" s="524">
        <f>IF(loon!L128="","",loon!L128)</f>
        <v>0</v>
      </c>
      <c r="M160" s="524">
        <f>IF(loon!M128="","",loon!M128)</f>
        <v>0</v>
      </c>
      <c r="N160" s="559" t="str">
        <f t="shared" si="69"/>
        <v/>
      </c>
      <c r="O160" s="638" t="str">
        <f t="shared" si="70"/>
        <v/>
      </c>
      <c r="P160" s="560" t="str">
        <f t="shared" si="71"/>
        <v/>
      </c>
      <c r="Q160" s="75"/>
      <c r="R160" s="464" t="str">
        <f t="shared" si="81"/>
        <v/>
      </c>
      <c r="S160" s="464" t="str">
        <f t="shared" si="72"/>
        <v/>
      </c>
      <c r="T160" s="490" t="str">
        <f t="shared" si="73"/>
        <v/>
      </c>
      <c r="U160" s="561"/>
      <c r="V160" s="558"/>
      <c r="W160" s="128"/>
      <c r="X160" s="558"/>
      <c r="Y160" s="555" t="e">
        <f>VLOOKUP(H160,tab!$A$15:$V$56,I160+2)</f>
        <v>#VALUE!</v>
      </c>
      <c r="Z160" s="582">
        <f>tab!$E$6</f>
        <v>0.62</v>
      </c>
      <c r="AA160" s="563" t="e">
        <f t="shared" si="74"/>
        <v>#VALUE!</v>
      </c>
      <c r="AB160" s="563" t="e">
        <f t="shared" si="75"/>
        <v>#VALUE!</v>
      </c>
      <c r="AC160" s="563" t="e">
        <f t="shared" si="76"/>
        <v>#VALUE!</v>
      </c>
      <c r="AD160" s="564" t="e">
        <f t="shared" si="77"/>
        <v>#VALUE!</v>
      </c>
      <c r="AE160" s="564">
        <f t="shared" si="78"/>
        <v>0</v>
      </c>
      <c r="AF160" s="527">
        <f>IF(H160&gt;8,tab!$D$7,tab!$D$9)</f>
        <v>0.5</v>
      </c>
      <c r="AG160" s="542">
        <f t="shared" si="79"/>
        <v>0</v>
      </c>
      <c r="AH160" s="541">
        <f t="shared" si="80"/>
        <v>0</v>
      </c>
      <c r="AL160" s="133"/>
    </row>
    <row r="161" spans="3:38" ht="12.75" customHeight="1" x14ac:dyDescent="0.2">
      <c r="C161" s="74"/>
      <c r="D161" s="211" t="str">
        <f>IF(loon!D129=0,"",loon!D129)</f>
        <v/>
      </c>
      <c r="E161" s="211" t="str">
        <f>IF(loon!E129=0,"-",loon!E129)</f>
        <v/>
      </c>
      <c r="F161" s="264" t="str">
        <f>IF(loon!F129="","",loon!F129+1)</f>
        <v/>
      </c>
      <c r="G161" s="420" t="str">
        <f>IF(loon!G129="","",loon!G129)</f>
        <v/>
      </c>
      <c r="H161" s="264" t="str">
        <f>IF(loon!H129=0,"",loon!H129)</f>
        <v/>
      </c>
      <c r="I161" s="265" t="str">
        <f>IF(J161="","",(IF(loon!I129+1&gt;LOOKUP(H161,schaal,regels),loon!I129,loon!I129+1)))</f>
        <v/>
      </c>
      <c r="J161" s="266" t="str">
        <f>IF(loon!J129="","",loon!J129)</f>
        <v/>
      </c>
      <c r="K161" s="187"/>
      <c r="L161" s="524">
        <f>IF(loon!L129="","",loon!L129)</f>
        <v>0</v>
      </c>
      <c r="M161" s="524">
        <f>IF(loon!M129="","",loon!M129)</f>
        <v>0</v>
      </c>
      <c r="N161" s="559" t="str">
        <f t="shared" si="69"/>
        <v/>
      </c>
      <c r="O161" s="638" t="str">
        <f t="shared" si="70"/>
        <v/>
      </c>
      <c r="P161" s="560" t="str">
        <f t="shared" si="71"/>
        <v/>
      </c>
      <c r="Q161" s="75"/>
      <c r="R161" s="464" t="str">
        <f t="shared" si="81"/>
        <v/>
      </c>
      <c r="S161" s="464" t="str">
        <f t="shared" si="72"/>
        <v/>
      </c>
      <c r="T161" s="490" t="str">
        <f t="shared" si="73"/>
        <v/>
      </c>
      <c r="U161" s="561"/>
      <c r="V161" s="558"/>
      <c r="W161" s="128"/>
      <c r="X161" s="558"/>
      <c r="Y161" s="555" t="e">
        <f>VLOOKUP(H161,tab!$A$15:$V$56,I161+2)</f>
        <v>#VALUE!</v>
      </c>
      <c r="Z161" s="582">
        <f>tab!$E$6</f>
        <v>0.62</v>
      </c>
      <c r="AA161" s="563" t="e">
        <f t="shared" si="74"/>
        <v>#VALUE!</v>
      </c>
      <c r="AB161" s="563" t="e">
        <f t="shared" si="75"/>
        <v>#VALUE!</v>
      </c>
      <c r="AC161" s="563" t="e">
        <f t="shared" si="76"/>
        <v>#VALUE!</v>
      </c>
      <c r="AD161" s="564" t="e">
        <f t="shared" si="77"/>
        <v>#VALUE!</v>
      </c>
      <c r="AE161" s="564">
        <f t="shared" si="78"/>
        <v>0</v>
      </c>
      <c r="AF161" s="527">
        <f>IF(H161&gt;8,tab!$D$7,tab!$D$9)</f>
        <v>0.5</v>
      </c>
      <c r="AG161" s="542">
        <f t="shared" si="79"/>
        <v>0</v>
      </c>
      <c r="AH161" s="541">
        <f t="shared" si="80"/>
        <v>0</v>
      </c>
      <c r="AL161" s="133"/>
    </row>
    <row r="162" spans="3:38" ht="12.75" customHeight="1" x14ac:dyDescent="0.2">
      <c r="C162" s="74"/>
      <c r="D162" s="211" t="str">
        <f>IF(loon!D130=0,"",loon!D130)</f>
        <v/>
      </c>
      <c r="E162" s="211" t="str">
        <f>IF(loon!E130=0,"-",loon!E130)</f>
        <v/>
      </c>
      <c r="F162" s="264" t="str">
        <f>IF(loon!F130="","",loon!F130+1)</f>
        <v/>
      </c>
      <c r="G162" s="420" t="str">
        <f>IF(loon!G130="","",loon!G130)</f>
        <v/>
      </c>
      <c r="H162" s="264" t="str">
        <f>IF(loon!H130=0,"",loon!H130)</f>
        <v/>
      </c>
      <c r="I162" s="265" t="str">
        <f>IF(J162="","",(IF(loon!I130+1&gt;LOOKUP(H162,schaal,regels),loon!I130,loon!I130+1)))</f>
        <v/>
      </c>
      <c r="J162" s="266" t="str">
        <f>IF(loon!J130="","",loon!J130)</f>
        <v/>
      </c>
      <c r="K162" s="187"/>
      <c r="L162" s="524">
        <f>IF(loon!L130="","",loon!L130)</f>
        <v>0</v>
      </c>
      <c r="M162" s="524">
        <f>IF(loon!M130="","",loon!M130)</f>
        <v>0</v>
      </c>
      <c r="N162" s="559" t="str">
        <f t="shared" si="69"/>
        <v/>
      </c>
      <c r="O162" s="638" t="str">
        <f t="shared" si="70"/>
        <v/>
      </c>
      <c r="P162" s="560" t="str">
        <f t="shared" si="71"/>
        <v/>
      </c>
      <c r="Q162" s="75"/>
      <c r="R162" s="464" t="str">
        <f t="shared" si="81"/>
        <v/>
      </c>
      <c r="S162" s="464" t="str">
        <f t="shared" si="72"/>
        <v/>
      </c>
      <c r="T162" s="490" t="str">
        <f t="shared" si="73"/>
        <v/>
      </c>
      <c r="U162" s="561"/>
      <c r="V162" s="558"/>
      <c r="W162" s="128"/>
      <c r="X162" s="558"/>
      <c r="Y162" s="555" t="e">
        <f>VLOOKUP(H162,tab!$A$15:$V$56,I162+2)</f>
        <v>#VALUE!</v>
      </c>
      <c r="Z162" s="582">
        <f>tab!$E$6</f>
        <v>0.62</v>
      </c>
      <c r="AA162" s="563" t="e">
        <f t="shared" si="74"/>
        <v>#VALUE!</v>
      </c>
      <c r="AB162" s="563" t="e">
        <f t="shared" si="75"/>
        <v>#VALUE!</v>
      </c>
      <c r="AC162" s="563" t="e">
        <f t="shared" si="76"/>
        <v>#VALUE!</v>
      </c>
      <c r="AD162" s="564" t="e">
        <f t="shared" si="77"/>
        <v>#VALUE!</v>
      </c>
      <c r="AE162" s="564">
        <f t="shared" si="78"/>
        <v>0</v>
      </c>
      <c r="AF162" s="527">
        <f>IF(H162&gt;8,tab!$D$7,tab!$D$9)</f>
        <v>0.5</v>
      </c>
      <c r="AG162" s="542">
        <f t="shared" si="79"/>
        <v>0</v>
      </c>
      <c r="AH162" s="541">
        <f t="shared" si="80"/>
        <v>0</v>
      </c>
      <c r="AL162" s="133"/>
    </row>
    <row r="163" spans="3:38" ht="12.75" customHeight="1" x14ac:dyDescent="0.2">
      <c r="C163" s="74"/>
      <c r="D163" s="211" t="str">
        <f>IF(loon!D131=0,"",loon!D131)</f>
        <v/>
      </c>
      <c r="E163" s="211" t="str">
        <f>IF(loon!E131=0,"-",loon!E131)</f>
        <v/>
      </c>
      <c r="F163" s="264" t="str">
        <f>IF(loon!F131="","",loon!F131+1)</f>
        <v/>
      </c>
      <c r="G163" s="420" t="str">
        <f>IF(loon!G131="","",loon!G131)</f>
        <v/>
      </c>
      <c r="H163" s="264" t="str">
        <f>IF(loon!H131=0,"",loon!H131)</f>
        <v/>
      </c>
      <c r="I163" s="265" t="str">
        <f>IF(J163="","",(IF(loon!I131+1&gt;LOOKUP(H163,schaal,regels),loon!I131,loon!I131+1)))</f>
        <v/>
      </c>
      <c r="J163" s="266" t="str">
        <f>IF(loon!J131="","",loon!J131)</f>
        <v/>
      </c>
      <c r="K163" s="187"/>
      <c r="L163" s="524">
        <f>IF(loon!L131="","",loon!L131)</f>
        <v>0</v>
      </c>
      <c r="M163" s="524">
        <f>IF(loon!M131="","",loon!M131)</f>
        <v>0</v>
      </c>
      <c r="N163" s="559" t="str">
        <f t="shared" si="69"/>
        <v/>
      </c>
      <c r="O163" s="638" t="str">
        <f t="shared" si="70"/>
        <v/>
      </c>
      <c r="P163" s="560" t="str">
        <f t="shared" si="71"/>
        <v/>
      </c>
      <c r="Q163" s="75"/>
      <c r="R163" s="464" t="str">
        <f t="shared" si="81"/>
        <v/>
      </c>
      <c r="S163" s="464" t="str">
        <f t="shared" si="72"/>
        <v/>
      </c>
      <c r="T163" s="490" t="str">
        <f t="shared" si="73"/>
        <v/>
      </c>
      <c r="U163" s="561"/>
      <c r="V163" s="558"/>
      <c r="W163" s="128"/>
      <c r="X163" s="558"/>
      <c r="Y163" s="555" t="e">
        <f>VLOOKUP(H163,tab!$A$15:$V$56,I163+2)</f>
        <v>#VALUE!</v>
      </c>
      <c r="Z163" s="582">
        <f>tab!$E$6</f>
        <v>0.62</v>
      </c>
      <c r="AA163" s="563" t="e">
        <f t="shared" si="74"/>
        <v>#VALUE!</v>
      </c>
      <c r="AB163" s="563" t="e">
        <f t="shared" si="75"/>
        <v>#VALUE!</v>
      </c>
      <c r="AC163" s="563" t="e">
        <f t="shared" si="76"/>
        <v>#VALUE!</v>
      </c>
      <c r="AD163" s="564" t="e">
        <f t="shared" si="77"/>
        <v>#VALUE!</v>
      </c>
      <c r="AE163" s="564">
        <f t="shared" si="78"/>
        <v>0</v>
      </c>
      <c r="AF163" s="527">
        <f>IF(H163&gt;8,tab!$D$7,tab!$D$9)</f>
        <v>0.5</v>
      </c>
      <c r="AG163" s="542">
        <f t="shared" si="79"/>
        <v>0</v>
      </c>
      <c r="AH163" s="541">
        <f t="shared" si="80"/>
        <v>0</v>
      </c>
      <c r="AL163" s="133"/>
    </row>
    <row r="164" spans="3:38" ht="12.75" customHeight="1" x14ac:dyDescent="0.2">
      <c r="C164" s="74"/>
      <c r="D164" s="211" t="str">
        <f>IF(loon!D132=0,"",loon!D132)</f>
        <v/>
      </c>
      <c r="E164" s="211" t="str">
        <f>IF(loon!E132=0,"-",loon!E132)</f>
        <v/>
      </c>
      <c r="F164" s="264" t="str">
        <f>IF(loon!F132="","",loon!F132+1)</f>
        <v/>
      </c>
      <c r="G164" s="420" t="str">
        <f>IF(loon!G132="","",loon!G132)</f>
        <v/>
      </c>
      <c r="H164" s="264" t="str">
        <f>IF(loon!H132=0,"",loon!H132)</f>
        <v/>
      </c>
      <c r="I164" s="265" t="str">
        <f>IF(J164="","",(IF(loon!I132+1&gt;LOOKUP(H164,schaal,regels),loon!I132,loon!I132+1)))</f>
        <v/>
      </c>
      <c r="J164" s="266" t="str">
        <f>IF(loon!J132="","",loon!J132)</f>
        <v/>
      </c>
      <c r="K164" s="187"/>
      <c r="L164" s="524">
        <f>IF(loon!L132="","",loon!L132)</f>
        <v>0</v>
      </c>
      <c r="M164" s="524">
        <f>IF(loon!M132="","",loon!M132)</f>
        <v>0</v>
      </c>
      <c r="N164" s="559" t="str">
        <f t="shared" si="69"/>
        <v/>
      </c>
      <c r="O164" s="638" t="str">
        <f t="shared" si="70"/>
        <v/>
      </c>
      <c r="P164" s="560" t="str">
        <f t="shared" si="71"/>
        <v/>
      </c>
      <c r="Q164" s="75"/>
      <c r="R164" s="464" t="str">
        <f t="shared" si="81"/>
        <v/>
      </c>
      <c r="S164" s="464" t="str">
        <f t="shared" si="72"/>
        <v/>
      </c>
      <c r="T164" s="490" t="str">
        <f t="shared" si="73"/>
        <v/>
      </c>
      <c r="U164" s="561"/>
      <c r="V164" s="558"/>
      <c r="W164" s="128"/>
      <c r="X164" s="558"/>
      <c r="Y164" s="555" t="e">
        <f>VLOOKUP(H164,tab!$A$15:$V$56,I164+2)</f>
        <v>#VALUE!</v>
      </c>
      <c r="Z164" s="582">
        <f>tab!$E$6</f>
        <v>0.62</v>
      </c>
      <c r="AA164" s="563" t="e">
        <f t="shared" si="74"/>
        <v>#VALUE!</v>
      </c>
      <c r="AB164" s="563" t="e">
        <f t="shared" si="75"/>
        <v>#VALUE!</v>
      </c>
      <c r="AC164" s="563" t="e">
        <f t="shared" si="76"/>
        <v>#VALUE!</v>
      </c>
      <c r="AD164" s="564" t="e">
        <f t="shared" si="77"/>
        <v>#VALUE!</v>
      </c>
      <c r="AE164" s="564">
        <f t="shared" si="78"/>
        <v>0</v>
      </c>
      <c r="AF164" s="527">
        <f>IF(H164&gt;8,tab!$D$7,tab!$D$9)</f>
        <v>0.5</v>
      </c>
      <c r="AG164" s="542">
        <f t="shared" si="79"/>
        <v>0</v>
      </c>
      <c r="AH164" s="541">
        <f t="shared" si="80"/>
        <v>0</v>
      </c>
      <c r="AL164" s="133"/>
    </row>
    <row r="165" spans="3:38" x14ac:dyDescent="0.2">
      <c r="C165" s="74"/>
      <c r="D165" s="168"/>
      <c r="E165" s="168"/>
      <c r="F165" s="173"/>
      <c r="G165" s="173"/>
      <c r="H165" s="173"/>
      <c r="I165" s="256"/>
      <c r="J165" s="486">
        <f>SUM(J145:J164)</f>
        <v>2</v>
      </c>
      <c r="K165" s="187"/>
      <c r="L165" s="548">
        <f t="shared" ref="L165:P165" si="82">SUM(L145:L164)</f>
        <v>0</v>
      </c>
      <c r="M165" s="548">
        <f t="shared" si="82"/>
        <v>0</v>
      </c>
      <c r="N165" s="548">
        <f>SUM(N145:N164)</f>
        <v>80</v>
      </c>
      <c r="O165" s="548">
        <f t="shared" si="82"/>
        <v>0</v>
      </c>
      <c r="P165" s="548">
        <f t="shared" si="82"/>
        <v>80</v>
      </c>
      <c r="Q165" s="187"/>
      <c r="R165" s="487">
        <f>SUM(R145:R164)</f>
        <v>153136.20368896925</v>
      </c>
      <c r="S165" s="487">
        <f t="shared" ref="S165:T165" si="83">SUM(S145:S164)</f>
        <v>3783.4763110307417</v>
      </c>
      <c r="T165" s="487">
        <f t="shared" si="83"/>
        <v>156919.67999999999</v>
      </c>
      <c r="U165" s="257"/>
      <c r="V165" s="550"/>
      <c r="Y165" s="556" t="e">
        <f>SUM(Y145:Y164)</f>
        <v>#VALUE!</v>
      </c>
      <c r="Z165" s="556"/>
      <c r="AA165" s="556"/>
      <c r="AB165" s="556"/>
      <c r="AC165" s="556"/>
      <c r="AG165" s="538">
        <f>SUM(AG145:AG164)</f>
        <v>0</v>
      </c>
      <c r="AH165" s="543">
        <f>SUM(AH145:AH164)</f>
        <v>0</v>
      </c>
    </row>
    <row r="166" spans="3:38" x14ac:dyDescent="0.2">
      <c r="C166" s="85"/>
      <c r="D166" s="259"/>
      <c r="E166" s="259"/>
      <c r="F166" s="207"/>
      <c r="G166" s="207"/>
      <c r="H166" s="207"/>
      <c r="I166" s="260"/>
      <c r="J166" s="262"/>
      <c r="K166" s="260"/>
      <c r="L166" s="260"/>
      <c r="M166" s="260"/>
      <c r="N166" s="260"/>
      <c r="O166" s="260"/>
      <c r="P166" s="260"/>
      <c r="Q166" s="260"/>
      <c r="R166" s="267"/>
      <c r="S166" s="267"/>
      <c r="T166" s="267"/>
      <c r="U166" s="268"/>
      <c r="V166" s="550"/>
      <c r="Y166" s="557"/>
      <c r="Z166" s="556"/>
      <c r="AA166" s="557"/>
      <c r="AB166" s="557"/>
      <c r="AC166" s="557"/>
      <c r="AG166" s="544"/>
      <c r="AH166" s="545"/>
    </row>
    <row r="167" spans="3:38" x14ac:dyDescent="0.2">
      <c r="C167" s="85"/>
      <c r="D167" s="259"/>
      <c r="E167" s="259"/>
      <c r="F167" s="207"/>
      <c r="G167" s="207"/>
      <c r="H167" s="207"/>
      <c r="I167" s="260"/>
      <c r="J167" s="261"/>
      <c r="K167" s="86"/>
      <c r="L167" s="262"/>
      <c r="M167" s="262"/>
      <c r="N167" s="262"/>
      <c r="O167" s="262"/>
      <c r="P167" s="262"/>
      <c r="Q167" s="86"/>
      <c r="R167" s="263"/>
      <c r="S167" s="263"/>
      <c r="T167" s="203"/>
      <c r="U167" s="88"/>
      <c r="V167" s="550"/>
      <c r="Y167" s="555"/>
      <c r="Z167" s="558"/>
      <c r="AA167" s="555"/>
      <c r="AB167" s="555"/>
      <c r="AC167" s="555"/>
      <c r="AG167" s="542"/>
      <c r="AH167" s="546"/>
    </row>
    <row r="168" spans="3:38" x14ac:dyDescent="0.2">
      <c r="V168" s="550"/>
    </row>
    <row r="196" spans="5:5" x14ac:dyDescent="0.2">
      <c r="E196" s="134"/>
    </row>
    <row r="197" spans="5:5" x14ac:dyDescent="0.2">
      <c r="E197" s="134" t="s">
        <v>9</v>
      </c>
    </row>
    <row r="198" spans="5:5" x14ac:dyDescent="0.2">
      <c r="E198" s="134" t="s">
        <v>10</v>
      </c>
    </row>
    <row r="199" spans="5:5" x14ac:dyDescent="0.2">
      <c r="E199" s="134" t="s">
        <v>11</v>
      </c>
    </row>
    <row r="200" spans="5:5" x14ac:dyDescent="0.2">
      <c r="E200" s="134" t="s">
        <v>14</v>
      </c>
    </row>
    <row r="201" spans="5:5" x14ac:dyDescent="0.2">
      <c r="E201" s="134" t="s">
        <v>3</v>
      </c>
    </row>
    <row r="202" spans="5:5" x14ac:dyDescent="0.2">
      <c r="E202" s="134" t="s">
        <v>4</v>
      </c>
    </row>
    <row r="203" spans="5:5" x14ac:dyDescent="0.2">
      <c r="E203" s="134" t="s">
        <v>20</v>
      </c>
    </row>
    <row r="204" spans="5:5" x14ac:dyDescent="0.2">
      <c r="E204" s="134" t="s">
        <v>5</v>
      </c>
    </row>
    <row r="205" spans="5:5" x14ac:dyDescent="0.2">
      <c r="E205" s="134" t="s">
        <v>21</v>
      </c>
    </row>
    <row r="206" spans="5:5" x14ac:dyDescent="0.2">
      <c r="E206" s="134" t="s">
        <v>12</v>
      </c>
    </row>
    <row r="207" spans="5:5" x14ac:dyDescent="0.2">
      <c r="E207" s="134" t="s">
        <v>13</v>
      </c>
    </row>
    <row r="208" spans="5:5" x14ac:dyDescent="0.2">
      <c r="E208" s="35" t="s">
        <v>24</v>
      </c>
    </row>
    <row r="209" spans="5:5" x14ac:dyDescent="0.2">
      <c r="E209" s="35" t="s">
        <v>28</v>
      </c>
    </row>
    <row r="210" spans="5:5" x14ac:dyDescent="0.2">
      <c r="E210" s="35" t="s">
        <v>25</v>
      </c>
    </row>
    <row r="211" spans="5:5" x14ac:dyDescent="0.2">
      <c r="E211" s="134" t="s">
        <v>6</v>
      </c>
    </row>
    <row r="212" spans="5:5" x14ac:dyDescent="0.2">
      <c r="E212" s="134" t="s">
        <v>7</v>
      </c>
    </row>
    <row r="213" spans="5:5" x14ac:dyDescent="0.2">
      <c r="E213" s="134" t="s">
        <v>8</v>
      </c>
    </row>
    <row r="214" spans="5:5" x14ac:dyDescent="0.2">
      <c r="E214" s="134" t="s">
        <v>15</v>
      </c>
    </row>
    <row r="215" spans="5:5" x14ac:dyDescent="0.2">
      <c r="E215" s="134" t="s">
        <v>16</v>
      </c>
    </row>
    <row r="216" spans="5:5" x14ac:dyDescent="0.2">
      <c r="E216" s="35" t="s">
        <v>22</v>
      </c>
    </row>
    <row r="217" spans="5:5" x14ac:dyDescent="0.2">
      <c r="E217" s="35" t="s">
        <v>23</v>
      </c>
    </row>
    <row r="218" spans="5:5" x14ac:dyDescent="0.2">
      <c r="E218" s="35" t="s">
        <v>79</v>
      </c>
    </row>
    <row r="219" spans="5:5" x14ac:dyDescent="0.2">
      <c r="E219" s="35" t="s">
        <v>75</v>
      </c>
    </row>
    <row r="220" spans="5:5" x14ac:dyDescent="0.2">
      <c r="E220" s="35" t="s">
        <v>76</v>
      </c>
    </row>
    <row r="221" spans="5:5" x14ac:dyDescent="0.2">
      <c r="E221" s="35" t="s">
        <v>78</v>
      </c>
    </row>
    <row r="222" spans="5:5" x14ac:dyDescent="0.2">
      <c r="E222" s="35" t="s">
        <v>77</v>
      </c>
    </row>
    <row r="223" spans="5:5" x14ac:dyDescent="0.2">
      <c r="E223" s="35">
        <v>1</v>
      </c>
    </row>
    <row r="224" spans="5:5" x14ac:dyDescent="0.2">
      <c r="E224" s="35">
        <v>2</v>
      </c>
    </row>
    <row r="225" spans="5:5" x14ac:dyDescent="0.2">
      <c r="E225" s="35">
        <v>3</v>
      </c>
    </row>
    <row r="226" spans="5:5" x14ac:dyDescent="0.2">
      <c r="E226" s="35">
        <v>4</v>
      </c>
    </row>
    <row r="227" spans="5:5" x14ac:dyDescent="0.2">
      <c r="E227" s="35">
        <v>5</v>
      </c>
    </row>
    <row r="228" spans="5:5" x14ac:dyDescent="0.2">
      <c r="E228" s="35">
        <v>6</v>
      </c>
    </row>
    <row r="229" spans="5:5" x14ac:dyDescent="0.2">
      <c r="E229" s="35">
        <v>7</v>
      </c>
    </row>
    <row r="230" spans="5:5" x14ac:dyDescent="0.2">
      <c r="E230" s="35">
        <v>8</v>
      </c>
    </row>
    <row r="231" spans="5:5" x14ac:dyDescent="0.2">
      <c r="E231" s="35">
        <v>9</v>
      </c>
    </row>
    <row r="232" spans="5:5" x14ac:dyDescent="0.2">
      <c r="E232" s="35">
        <v>10</v>
      </c>
    </row>
    <row r="233" spans="5:5" x14ac:dyDescent="0.2">
      <c r="E233" s="35">
        <v>11</v>
      </c>
    </row>
    <row r="234" spans="5:5" x14ac:dyDescent="0.2">
      <c r="E234" s="35">
        <v>12</v>
      </c>
    </row>
    <row r="235" spans="5:5" x14ac:dyDescent="0.2">
      <c r="E235" s="35">
        <v>13</v>
      </c>
    </row>
    <row r="236" spans="5:5" x14ac:dyDescent="0.2">
      <c r="E236" s="35">
        <v>14</v>
      </c>
    </row>
    <row r="237" spans="5:5" x14ac:dyDescent="0.2">
      <c r="E237" s="35">
        <v>15</v>
      </c>
    </row>
    <row r="238" spans="5:5" x14ac:dyDescent="0.2">
      <c r="E238" s="35">
        <v>16</v>
      </c>
    </row>
  </sheetData>
  <sheetProtection algorithmName="SHA-512" hashValue="OPMRN3TzN0t8fjSXr9AziTab1R/S9HAtxV2JURrr2fb/xjS3mbvczWO0fe0uQ7+duNqSPvzGPs3+leUyPCbxfA==" saltValue="55BT1XtiXG1JBLYAhZc2FQ==" spinCount="100000" sheet="1" objects="1" scenarios="1"/>
  <phoneticPr fontId="0" type="noConversion"/>
  <dataValidations count="4">
    <dataValidation type="list" allowBlank="1" showInputMessage="1" showErrorMessage="1" sqref="H145:H164 H17:H35 H113:H132 H81:H100 H48:H67">
      <formula1>$E$196:$E$238</formula1>
    </dataValidation>
    <dataValidation type="list" allowBlank="1" showInputMessage="1" showErrorMessage="1" sqref="H103:H107">
      <formula1>"LIOa,LIOb,J1,J2,J3,J4,J5,J6,1,2,3,4,5,6,7,8,9,10,11,12,13,14,15,LA,LB,LC,LD,LE,ID1,ID2,ID3"</formula1>
    </dataValidation>
    <dataValidation type="list" allowBlank="1" showInputMessage="1" showErrorMessage="1" sqref="H38:H42 H70:H75">
      <formula1>"LA,LB,LC,LD,LE"</formula1>
    </dataValidation>
    <dataValidation type="list" allowBlank="1" showInputMessage="1" showErrorMessage="1" sqref="H16">
      <formula1>$E$195:$E$238</formula1>
    </dataValidation>
  </dataValidations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  <rowBreaks count="1" manualBreakCount="1">
    <brk id="70" min="1" max="4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2" width="2.7109375" style="30" customWidth="1"/>
    <col min="3" max="3" width="1.7109375" style="30" customWidth="1"/>
    <col min="4" max="4" width="45.7109375" style="30" customWidth="1"/>
    <col min="5" max="5" width="2.7109375" style="30" customWidth="1"/>
    <col min="6" max="9" width="16.85546875" style="30" customWidth="1"/>
    <col min="10" max="11" width="2.5703125" style="30" customWidth="1"/>
    <col min="12" max="16384" width="9.140625" style="30"/>
  </cols>
  <sheetData>
    <row r="2" spans="1:11" x14ac:dyDescent="0.2">
      <c r="B2" s="515"/>
      <c r="C2" s="41"/>
      <c r="D2" s="42"/>
      <c r="E2" s="41"/>
      <c r="F2" s="43"/>
      <c r="G2" s="41"/>
      <c r="H2" s="41"/>
      <c r="I2" s="41"/>
      <c r="J2" s="41"/>
      <c r="K2" s="44"/>
    </row>
    <row r="3" spans="1:11" x14ac:dyDescent="0.2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1:11" s="31" customFormat="1" x14ac:dyDescent="0.2">
      <c r="B4" s="48"/>
      <c r="C4" s="49"/>
      <c r="D4" s="497" t="s">
        <v>58</v>
      </c>
      <c r="E4" s="491"/>
      <c r="F4" s="448">
        <f>tab!E2</f>
        <v>2018</v>
      </c>
      <c r="G4" s="448">
        <f>F4+1</f>
        <v>2019</v>
      </c>
      <c r="H4" s="448">
        <f>G4+1</f>
        <v>2020</v>
      </c>
      <c r="I4" s="448">
        <f>H4+1</f>
        <v>2021</v>
      </c>
      <c r="J4" s="53"/>
      <c r="K4" s="54"/>
    </row>
    <row r="5" spans="1:11" x14ac:dyDescent="0.2">
      <c r="B5" s="45"/>
      <c r="C5" s="46"/>
      <c r="D5" s="46"/>
      <c r="E5" s="55"/>
      <c r="F5" s="46"/>
      <c r="G5" s="46"/>
      <c r="H5" s="46"/>
      <c r="I5" s="46"/>
      <c r="J5" s="56"/>
      <c r="K5" s="57"/>
    </row>
    <row r="6" spans="1:11" x14ac:dyDescent="0.2">
      <c r="B6" s="45"/>
      <c r="C6" s="70"/>
      <c r="D6" s="71"/>
      <c r="E6" s="72"/>
      <c r="F6" s="71"/>
      <c r="G6" s="71"/>
      <c r="H6" s="71"/>
      <c r="I6" s="71"/>
      <c r="J6" s="73"/>
      <c r="K6" s="47"/>
    </row>
    <row r="7" spans="1:11" x14ac:dyDescent="0.2">
      <c r="B7" s="45"/>
      <c r="C7" s="74"/>
      <c r="D7" s="75" t="s">
        <v>87</v>
      </c>
      <c r="E7" s="76"/>
      <c r="F7" s="425"/>
      <c r="G7" s="426"/>
      <c r="H7" s="426"/>
      <c r="I7" s="425"/>
      <c r="J7" s="77"/>
      <c r="K7" s="47"/>
    </row>
    <row r="8" spans="1:11" x14ac:dyDescent="0.2">
      <c r="B8" s="45"/>
      <c r="C8" s="74"/>
      <c r="D8" s="75" t="s">
        <v>88</v>
      </c>
      <c r="E8" s="76"/>
      <c r="F8" s="425"/>
      <c r="G8" s="426"/>
      <c r="H8" s="426"/>
      <c r="I8" s="425"/>
      <c r="J8" s="77"/>
      <c r="K8" s="47"/>
    </row>
    <row r="9" spans="1:11" x14ac:dyDescent="0.2">
      <c r="B9" s="45"/>
      <c r="C9" s="74"/>
      <c r="D9" s="75" t="s">
        <v>90</v>
      </c>
      <c r="E9" s="76"/>
      <c r="F9" s="427"/>
      <c r="G9" s="426"/>
      <c r="H9" s="426"/>
      <c r="I9" s="425"/>
      <c r="J9" s="77"/>
      <c r="K9" s="47"/>
    </row>
    <row r="10" spans="1:11" x14ac:dyDescent="0.2">
      <c r="A10" s="36"/>
      <c r="B10" s="60"/>
      <c r="C10" s="79"/>
      <c r="D10" s="75" t="s">
        <v>311</v>
      </c>
      <c r="E10" s="76"/>
      <c r="F10" s="426"/>
      <c r="G10" s="426"/>
      <c r="H10" s="426"/>
      <c r="I10" s="426"/>
      <c r="J10" s="80"/>
      <c r="K10" s="62"/>
    </row>
    <row r="11" spans="1:11" x14ac:dyDescent="0.2">
      <c r="A11" s="36"/>
      <c r="B11" s="60"/>
      <c r="C11" s="79"/>
      <c r="D11" s="75" t="s">
        <v>172</v>
      </c>
      <c r="E11" s="81"/>
      <c r="F11" s="426"/>
      <c r="G11" s="426"/>
      <c r="H11" s="426"/>
      <c r="I11" s="426"/>
      <c r="J11" s="80"/>
      <c r="K11" s="62"/>
    </row>
    <row r="12" spans="1:11" x14ac:dyDescent="0.2">
      <c r="A12" s="36"/>
      <c r="B12" s="60"/>
      <c r="C12" s="79"/>
      <c r="D12" s="75" t="s">
        <v>173</v>
      </c>
      <c r="E12" s="81"/>
      <c r="F12" s="426"/>
      <c r="G12" s="426"/>
      <c r="H12" s="426"/>
      <c r="I12" s="426"/>
      <c r="J12" s="80"/>
      <c r="K12" s="62"/>
    </row>
    <row r="13" spans="1:11" x14ac:dyDescent="0.2">
      <c r="A13" s="36"/>
      <c r="B13" s="60"/>
      <c r="C13" s="79"/>
      <c r="D13" s="75" t="s">
        <v>174</v>
      </c>
      <c r="E13" s="81"/>
      <c r="F13" s="426"/>
      <c r="G13" s="426"/>
      <c r="H13" s="426"/>
      <c r="I13" s="426"/>
      <c r="J13" s="80"/>
      <c r="K13" s="62"/>
    </row>
    <row r="14" spans="1:11" x14ac:dyDescent="0.2">
      <c r="B14" s="45"/>
      <c r="C14" s="74"/>
      <c r="D14" s="76" t="s">
        <v>59</v>
      </c>
      <c r="E14" s="76"/>
      <c r="F14" s="426"/>
      <c r="G14" s="426"/>
      <c r="H14" s="426"/>
      <c r="I14" s="426"/>
      <c r="J14" s="77"/>
      <c r="K14" s="47"/>
    </row>
    <row r="15" spans="1:11" x14ac:dyDescent="0.2">
      <c r="B15" s="45"/>
      <c r="C15" s="74"/>
      <c r="D15" s="84" t="s">
        <v>83</v>
      </c>
      <c r="E15" s="76"/>
      <c r="F15" s="426"/>
      <c r="G15" s="426"/>
      <c r="H15" s="426"/>
      <c r="I15" s="426"/>
      <c r="J15" s="77"/>
      <c r="K15" s="47"/>
    </row>
    <row r="16" spans="1:11" x14ac:dyDescent="0.2">
      <c r="B16" s="45"/>
      <c r="C16" s="74"/>
      <c r="D16" s="84" t="s">
        <v>80</v>
      </c>
      <c r="E16" s="76"/>
      <c r="F16" s="426"/>
      <c r="G16" s="426"/>
      <c r="H16" s="426"/>
      <c r="I16" s="426"/>
      <c r="J16" s="77"/>
      <c r="K16" s="47"/>
    </row>
    <row r="17" spans="2:11" x14ac:dyDescent="0.2">
      <c r="B17" s="45"/>
      <c r="C17" s="74"/>
      <c r="D17" s="76" t="s">
        <v>60</v>
      </c>
      <c r="E17" s="76"/>
      <c r="F17" s="426"/>
      <c r="G17" s="426"/>
      <c r="H17" s="426"/>
      <c r="I17" s="426"/>
      <c r="J17" s="77"/>
      <c r="K17" s="47"/>
    </row>
    <row r="18" spans="2:11" x14ac:dyDescent="0.2">
      <c r="B18" s="45"/>
      <c r="C18" s="74"/>
      <c r="D18" s="76" t="s">
        <v>61</v>
      </c>
      <c r="E18" s="76"/>
      <c r="F18" s="426"/>
      <c r="G18" s="426"/>
      <c r="H18" s="426"/>
      <c r="I18" s="426"/>
      <c r="J18" s="77"/>
      <c r="K18" s="47"/>
    </row>
    <row r="19" spans="2:11" x14ac:dyDescent="0.2">
      <c r="B19" s="45"/>
      <c r="C19" s="74"/>
      <c r="D19" s="76" t="s">
        <v>171</v>
      </c>
      <c r="E19" s="76"/>
      <c r="F19" s="426"/>
      <c r="G19" s="426"/>
      <c r="H19" s="426"/>
      <c r="I19" s="426"/>
      <c r="J19" s="77"/>
      <c r="K19" s="47"/>
    </row>
    <row r="20" spans="2:11" x14ac:dyDescent="0.2">
      <c r="B20" s="45"/>
      <c r="C20" s="74"/>
      <c r="D20" s="75" t="s">
        <v>46</v>
      </c>
      <c r="E20" s="82"/>
      <c r="F20" s="426"/>
      <c r="G20" s="426"/>
      <c r="H20" s="426"/>
      <c r="I20" s="426"/>
      <c r="J20" s="77"/>
      <c r="K20" s="47"/>
    </row>
    <row r="21" spans="2:11" x14ac:dyDescent="0.2">
      <c r="B21" s="45"/>
      <c r="C21" s="74"/>
      <c r="D21" s="75" t="s">
        <v>47</v>
      </c>
      <c r="E21" s="82"/>
      <c r="F21" s="426"/>
      <c r="G21" s="426"/>
      <c r="H21" s="426"/>
      <c r="I21" s="426"/>
      <c r="J21" s="77"/>
      <c r="K21" s="47"/>
    </row>
    <row r="22" spans="2:11" x14ac:dyDescent="0.2">
      <c r="B22" s="45"/>
      <c r="C22" s="74"/>
      <c r="D22" s="75" t="s">
        <v>178</v>
      </c>
      <c r="E22" s="82"/>
      <c r="F22" s="426"/>
      <c r="G22" s="426"/>
      <c r="H22" s="426"/>
      <c r="I22" s="426"/>
      <c r="J22" s="77"/>
      <c r="K22" s="47"/>
    </row>
    <row r="23" spans="2:11" x14ac:dyDescent="0.2">
      <c r="B23" s="45"/>
      <c r="C23" s="74"/>
      <c r="D23" s="76" t="s">
        <v>260</v>
      </c>
      <c r="E23" s="76"/>
      <c r="F23" s="426"/>
      <c r="G23" s="426"/>
      <c r="H23" s="426"/>
      <c r="I23" s="426"/>
      <c r="J23" s="77"/>
      <c r="K23" s="47"/>
    </row>
    <row r="24" spans="2:11" x14ac:dyDescent="0.2">
      <c r="B24" s="45"/>
      <c r="C24" s="74"/>
      <c r="D24" s="76" t="s">
        <v>143</v>
      </c>
      <c r="E24" s="76"/>
      <c r="F24" s="426"/>
      <c r="G24" s="426"/>
      <c r="H24" s="426"/>
      <c r="I24" s="426"/>
      <c r="J24" s="77"/>
      <c r="K24" s="47"/>
    </row>
    <row r="25" spans="2:11" x14ac:dyDescent="0.2">
      <c r="B25" s="45"/>
      <c r="C25" s="74"/>
      <c r="D25" s="76" t="s">
        <v>0</v>
      </c>
      <c r="E25" s="76"/>
      <c r="F25" s="426"/>
      <c r="G25" s="426"/>
      <c r="H25" s="426"/>
      <c r="I25" s="426"/>
      <c r="J25" s="77"/>
      <c r="K25" s="47"/>
    </row>
    <row r="26" spans="2:11" x14ac:dyDescent="0.2">
      <c r="B26" s="45"/>
      <c r="C26" s="74"/>
      <c r="D26" s="76" t="s">
        <v>39</v>
      </c>
      <c r="E26" s="76"/>
      <c r="F26" s="426"/>
      <c r="G26" s="426"/>
      <c r="H26" s="426"/>
      <c r="I26" s="426"/>
      <c r="J26" s="77"/>
      <c r="K26" s="47"/>
    </row>
    <row r="27" spans="2:11" x14ac:dyDescent="0.2">
      <c r="B27" s="45"/>
      <c r="C27" s="74"/>
      <c r="D27" s="76" t="s">
        <v>26</v>
      </c>
      <c r="E27" s="76"/>
      <c r="F27" s="426"/>
      <c r="G27" s="426"/>
      <c r="H27" s="426"/>
      <c r="I27" s="426"/>
      <c r="J27" s="77"/>
      <c r="K27" s="47"/>
    </row>
    <row r="28" spans="2:11" x14ac:dyDescent="0.2">
      <c r="B28" s="45"/>
      <c r="C28" s="74"/>
      <c r="D28" s="76" t="s">
        <v>27</v>
      </c>
      <c r="E28" s="76"/>
      <c r="F28" s="426"/>
      <c r="G28" s="426"/>
      <c r="H28" s="426"/>
      <c r="I28" s="426"/>
      <c r="J28" s="77"/>
      <c r="K28" s="47"/>
    </row>
    <row r="29" spans="2:11" x14ac:dyDescent="0.2">
      <c r="B29" s="45"/>
      <c r="C29" s="74"/>
      <c r="D29" s="76" t="s">
        <v>92</v>
      </c>
      <c r="E29" s="76"/>
      <c r="F29" s="428"/>
      <c r="G29" s="428"/>
      <c r="H29" s="428"/>
      <c r="I29" s="428"/>
      <c r="J29" s="77"/>
      <c r="K29" s="47"/>
    </row>
    <row r="30" spans="2:11" x14ac:dyDescent="0.2">
      <c r="B30" s="45"/>
      <c r="C30" s="74"/>
      <c r="D30" s="76" t="s">
        <v>93</v>
      </c>
      <c r="E30" s="76"/>
      <c r="F30" s="428"/>
      <c r="G30" s="428"/>
      <c r="H30" s="428"/>
      <c r="I30" s="428"/>
      <c r="J30" s="77"/>
      <c r="K30" s="47"/>
    </row>
    <row r="31" spans="2:11" x14ac:dyDescent="0.2">
      <c r="B31" s="45"/>
      <c r="C31" s="74"/>
      <c r="D31" s="75" t="s">
        <v>94</v>
      </c>
      <c r="E31" s="76"/>
      <c r="F31" s="428"/>
      <c r="G31" s="428"/>
      <c r="H31" s="428"/>
      <c r="I31" s="428"/>
      <c r="J31" s="77"/>
      <c r="K31" s="47"/>
    </row>
    <row r="32" spans="2:11" x14ac:dyDescent="0.2">
      <c r="B32" s="45"/>
      <c r="C32" s="74"/>
      <c r="D32" s="75" t="s">
        <v>95</v>
      </c>
      <c r="E32" s="76"/>
      <c r="F32" s="428"/>
      <c r="G32" s="428"/>
      <c r="H32" s="428"/>
      <c r="I32" s="428"/>
      <c r="J32" s="77"/>
      <c r="K32" s="47"/>
    </row>
    <row r="33" spans="2:11" x14ac:dyDescent="0.2">
      <c r="B33" s="45"/>
      <c r="C33" s="74"/>
      <c r="D33" s="75" t="s">
        <v>101</v>
      </c>
      <c r="E33" s="76"/>
      <c r="F33" s="428"/>
      <c r="G33" s="428"/>
      <c r="H33" s="428"/>
      <c r="I33" s="428"/>
      <c r="J33" s="77"/>
      <c r="K33" s="47"/>
    </row>
    <row r="34" spans="2:11" x14ac:dyDescent="0.2">
      <c r="B34" s="45"/>
      <c r="C34" s="74"/>
      <c r="D34" s="75" t="s">
        <v>312</v>
      </c>
      <c r="E34" s="76"/>
      <c r="F34" s="428"/>
      <c r="G34" s="428"/>
      <c r="H34" s="428"/>
      <c r="I34" s="428"/>
      <c r="J34" s="77"/>
      <c r="K34" s="47"/>
    </row>
    <row r="35" spans="2:11" x14ac:dyDescent="0.2">
      <c r="B35" s="45"/>
      <c r="C35" s="74"/>
      <c r="D35" s="75" t="s">
        <v>313</v>
      </c>
      <c r="E35" s="76"/>
      <c r="F35" s="428"/>
      <c r="G35" s="428"/>
      <c r="H35" s="428"/>
      <c r="I35" s="428"/>
      <c r="J35" s="77"/>
      <c r="K35" s="47"/>
    </row>
    <row r="36" spans="2:11" x14ac:dyDescent="0.2">
      <c r="B36" s="45"/>
      <c r="C36" s="74"/>
      <c r="D36" s="75" t="s">
        <v>314</v>
      </c>
      <c r="E36" s="76"/>
      <c r="F36" s="428"/>
      <c r="G36" s="428"/>
      <c r="H36" s="428"/>
      <c r="I36" s="428"/>
      <c r="J36" s="77"/>
      <c r="K36" s="47"/>
    </row>
    <row r="37" spans="2:11" x14ac:dyDescent="0.2">
      <c r="B37" s="45"/>
      <c r="C37" s="74"/>
      <c r="D37" s="75" t="s">
        <v>315</v>
      </c>
      <c r="E37" s="76"/>
      <c r="F37" s="428"/>
      <c r="G37" s="428"/>
      <c r="H37" s="428"/>
      <c r="I37" s="428"/>
      <c r="J37" s="77"/>
      <c r="K37" s="47"/>
    </row>
    <row r="38" spans="2:11" x14ac:dyDescent="0.2">
      <c r="B38" s="45"/>
      <c r="C38" s="74"/>
      <c r="D38" s="75" t="s">
        <v>134</v>
      </c>
      <c r="E38" s="76"/>
      <c r="F38" s="428"/>
      <c r="G38" s="428"/>
      <c r="H38" s="428"/>
      <c r="I38" s="428"/>
      <c r="J38" s="77"/>
      <c r="K38" s="47"/>
    </row>
    <row r="39" spans="2:11" x14ac:dyDescent="0.2">
      <c r="B39" s="45"/>
      <c r="C39" s="74"/>
      <c r="D39" s="83" t="s">
        <v>135</v>
      </c>
      <c r="E39" s="76"/>
      <c r="F39" s="428"/>
      <c r="G39" s="428"/>
      <c r="H39" s="428"/>
      <c r="I39" s="428"/>
      <c r="J39" s="77"/>
      <c r="K39" s="47"/>
    </row>
    <row r="40" spans="2:11" x14ac:dyDescent="0.2">
      <c r="B40" s="45"/>
      <c r="C40" s="74"/>
      <c r="D40" s="83" t="s">
        <v>136</v>
      </c>
      <c r="E40" s="76"/>
      <c r="F40" s="428"/>
      <c r="G40" s="428"/>
      <c r="H40" s="428"/>
      <c r="I40" s="428"/>
      <c r="J40" s="77"/>
      <c r="K40" s="47"/>
    </row>
    <row r="41" spans="2:11" x14ac:dyDescent="0.2">
      <c r="B41" s="45"/>
      <c r="C41" s="74"/>
      <c r="D41" s="83" t="s">
        <v>316</v>
      </c>
      <c r="E41" s="76"/>
      <c r="F41" s="428"/>
      <c r="G41" s="428"/>
      <c r="H41" s="428"/>
      <c r="I41" s="428"/>
      <c r="J41" s="77"/>
      <c r="K41" s="47"/>
    </row>
    <row r="42" spans="2:11" x14ac:dyDescent="0.2">
      <c r="B42" s="45"/>
      <c r="C42" s="74"/>
      <c r="D42" s="588" t="s">
        <v>317</v>
      </c>
      <c r="E42" s="76"/>
      <c r="F42" s="428"/>
      <c r="G42" s="428"/>
      <c r="H42" s="428"/>
      <c r="I42" s="428"/>
      <c r="J42" s="77"/>
      <c r="K42" s="47"/>
    </row>
    <row r="43" spans="2:11" x14ac:dyDescent="0.2">
      <c r="B43" s="45"/>
      <c r="C43" s="74"/>
      <c r="D43" s="588" t="s">
        <v>318</v>
      </c>
      <c r="E43" s="76"/>
      <c r="F43" s="428"/>
      <c r="G43" s="428"/>
      <c r="H43" s="428"/>
      <c r="I43" s="428"/>
      <c r="J43" s="77"/>
      <c r="K43" s="47"/>
    </row>
    <row r="44" spans="2:11" x14ac:dyDescent="0.2">
      <c r="B44" s="45"/>
      <c r="C44" s="74"/>
      <c r="D44" s="75" t="s">
        <v>319</v>
      </c>
      <c r="E44" s="76"/>
      <c r="F44" s="428"/>
      <c r="G44" s="428"/>
      <c r="H44" s="428"/>
      <c r="I44" s="428"/>
      <c r="J44" s="77"/>
      <c r="K44" s="47"/>
    </row>
    <row r="45" spans="2:11" x14ac:dyDescent="0.2">
      <c r="B45" s="45"/>
      <c r="C45" s="74"/>
      <c r="D45" s="75" t="s">
        <v>209</v>
      </c>
      <c r="E45" s="76"/>
      <c r="F45" s="428"/>
      <c r="G45" s="428"/>
      <c r="H45" s="428"/>
      <c r="I45" s="428"/>
      <c r="J45" s="77"/>
      <c r="K45" s="47"/>
    </row>
    <row r="46" spans="2:11" x14ac:dyDescent="0.2">
      <c r="B46" s="45"/>
      <c r="C46" s="74"/>
      <c r="D46" s="76" t="s">
        <v>210</v>
      </c>
      <c r="E46" s="76"/>
      <c r="F46" s="428"/>
      <c r="G46" s="428"/>
      <c r="H46" s="428"/>
      <c r="I46" s="428"/>
      <c r="J46" s="77"/>
      <c r="K46" s="47"/>
    </row>
    <row r="47" spans="2:11" x14ac:dyDescent="0.2">
      <c r="B47" s="45"/>
      <c r="C47" s="74"/>
      <c r="D47" s="84" t="s">
        <v>96</v>
      </c>
      <c r="E47" s="76"/>
      <c r="F47" s="426"/>
      <c r="G47" s="426"/>
      <c r="H47" s="426"/>
      <c r="I47" s="426"/>
      <c r="J47" s="77"/>
      <c r="K47" s="47"/>
    </row>
    <row r="48" spans="2:11" x14ac:dyDescent="0.2">
      <c r="B48" s="45"/>
      <c r="C48" s="74"/>
      <c r="D48" s="84" t="s">
        <v>97</v>
      </c>
      <c r="E48" s="76"/>
      <c r="F48" s="426"/>
      <c r="G48" s="426"/>
      <c r="H48" s="426"/>
      <c r="I48" s="426"/>
      <c r="J48" s="77"/>
      <c r="K48" s="47"/>
    </row>
    <row r="49" spans="2:11" x14ac:dyDescent="0.2">
      <c r="B49" s="45"/>
      <c r="C49" s="74"/>
      <c r="D49" s="84" t="s">
        <v>320</v>
      </c>
      <c r="E49" s="76"/>
      <c r="F49" s="426"/>
      <c r="G49" s="426"/>
      <c r="H49" s="426"/>
      <c r="I49" s="426"/>
      <c r="J49" s="77"/>
      <c r="K49" s="47"/>
    </row>
    <row r="50" spans="2:11" x14ac:dyDescent="0.2">
      <c r="B50" s="45"/>
      <c r="C50" s="74"/>
      <c r="D50" s="76" t="s">
        <v>84</v>
      </c>
      <c r="E50" s="76"/>
      <c r="F50" s="429"/>
      <c r="G50" s="429"/>
      <c r="H50" s="429"/>
      <c r="I50" s="429"/>
      <c r="J50" s="77"/>
      <c r="K50" s="47"/>
    </row>
    <row r="51" spans="2:11" x14ac:dyDescent="0.2">
      <c r="B51" s="45"/>
      <c r="C51" s="74"/>
      <c r="D51" s="76" t="s">
        <v>85</v>
      </c>
      <c r="E51" s="76"/>
      <c r="F51" s="429"/>
      <c r="G51" s="429"/>
      <c r="H51" s="429"/>
      <c r="I51" s="429"/>
      <c r="J51" s="77"/>
      <c r="K51" s="47"/>
    </row>
    <row r="52" spans="2:11" x14ac:dyDescent="0.2">
      <c r="B52" s="45"/>
      <c r="C52" s="74"/>
      <c r="D52" s="75" t="s">
        <v>188</v>
      </c>
      <c r="E52" s="76"/>
      <c r="F52" s="429"/>
      <c r="G52" s="429"/>
      <c r="H52" s="429"/>
      <c r="I52" s="429"/>
      <c r="J52" s="77"/>
      <c r="K52" s="47"/>
    </row>
    <row r="53" spans="2:11" x14ac:dyDescent="0.2">
      <c r="B53" s="45"/>
      <c r="C53" s="74"/>
      <c r="D53" s="75" t="s">
        <v>189</v>
      </c>
      <c r="E53" s="76"/>
      <c r="F53" s="426"/>
      <c r="G53" s="426"/>
      <c r="H53" s="426"/>
      <c r="I53" s="426"/>
      <c r="J53" s="77"/>
      <c r="K53" s="47"/>
    </row>
    <row r="54" spans="2:11" x14ac:dyDescent="0.2">
      <c r="B54" s="45"/>
      <c r="C54" s="74"/>
      <c r="D54" s="75" t="s">
        <v>72</v>
      </c>
      <c r="E54" s="76"/>
      <c r="F54" s="426"/>
      <c r="G54" s="426"/>
      <c r="H54" s="426"/>
      <c r="I54" s="426"/>
      <c r="J54" s="77"/>
      <c r="K54" s="47"/>
    </row>
    <row r="55" spans="2:11" x14ac:dyDescent="0.2">
      <c r="B55" s="45"/>
      <c r="C55" s="74"/>
      <c r="D55" s="75" t="s">
        <v>321</v>
      </c>
      <c r="E55" s="76"/>
      <c r="F55" s="426"/>
      <c r="G55" s="426"/>
      <c r="H55" s="426"/>
      <c r="I55" s="426"/>
      <c r="J55" s="77"/>
      <c r="K55" s="47"/>
    </row>
    <row r="56" spans="2:11" x14ac:dyDescent="0.2">
      <c r="B56" s="45"/>
      <c r="C56" s="85"/>
      <c r="D56" s="86"/>
      <c r="E56" s="86"/>
      <c r="F56" s="86"/>
      <c r="G56" s="86"/>
      <c r="H56" s="87"/>
      <c r="I56" s="86"/>
      <c r="J56" s="88"/>
      <c r="K56" s="47"/>
    </row>
    <row r="57" spans="2:11" x14ac:dyDescent="0.2">
      <c r="B57" s="45"/>
      <c r="C57" s="46"/>
      <c r="D57" s="46"/>
      <c r="E57" s="46"/>
      <c r="F57" s="46"/>
      <c r="G57" s="46"/>
      <c r="H57" s="65"/>
      <c r="I57" s="46"/>
      <c r="J57" s="46"/>
      <c r="K57" s="47"/>
    </row>
    <row r="58" spans="2:11" x14ac:dyDescent="0.2">
      <c r="B58" s="66"/>
      <c r="C58" s="67"/>
      <c r="D58" s="67"/>
      <c r="E58" s="67"/>
      <c r="F58" s="67"/>
      <c r="G58" s="67"/>
      <c r="H58" s="68"/>
      <c r="I58" s="67"/>
      <c r="J58" s="67"/>
      <c r="K58" s="69"/>
    </row>
    <row r="59" spans="2:11" x14ac:dyDescent="0.2">
      <c r="H59" s="39"/>
    </row>
    <row r="60" spans="2:11" x14ac:dyDescent="0.2">
      <c r="H60" s="39"/>
    </row>
    <row r="61" spans="2:11" x14ac:dyDescent="0.2">
      <c r="H61" s="39"/>
    </row>
    <row r="62" spans="2:11" x14ac:dyDescent="0.2">
      <c r="H62" s="39"/>
    </row>
    <row r="63" spans="2:11" x14ac:dyDescent="0.2">
      <c r="H63" s="39"/>
    </row>
    <row r="64" spans="2:11" x14ac:dyDescent="0.2">
      <c r="H64" s="39"/>
    </row>
    <row r="65" spans="8:8" x14ac:dyDescent="0.2">
      <c r="H65" s="39"/>
    </row>
    <row r="66" spans="8:8" x14ac:dyDescent="0.2">
      <c r="H66" s="39"/>
    </row>
    <row r="67" spans="8:8" x14ac:dyDescent="0.2">
      <c r="H67" s="39"/>
    </row>
    <row r="68" spans="8:8" x14ac:dyDescent="0.2">
      <c r="H68" s="39"/>
    </row>
    <row r="69" spans="8:8" x14ac:dyDescent="0.2">
      <c r="H69" s="39"/>
    </row>
    <row r="70" spans="8:8" x14ac:dyDescent="0.2">
      <c r="H70" s="39"/>
    </row>
    <row r="71" spans="8:8" x14ac:dyDescent="0.2">
      <c r="H71" s="39"/>
    </row>
    <row r="72" spans="8:8" x14ac:dyDescent="0.2">
      <c r="H72" s="39"/>
    </row>
    <row r="73" spans="8:8" x14ac:dyDescent="0.2">
      <c r="H73" s="39"/>
    </row>
    <row r="74" spans="8:8" x14ac:dyDescent="0.2">
      <c r="H74" s="39"/>
    </row>
    <row r="75" spans="8:8" x14ac:dyDescent="0.2">
      <c r="H75" s="39"/>
    </row>
    <row r="76" spans="8:8" x14ac:dyDescent="0.2">
      <c r="H76" s="39"/>
    </row>
    <row r="77" spans="8:8" x14ac:dyDescent="0.2">
      <c r="H77" s="39"/>
    </row>
    <row r="78" spans="8:8" x14ac:dyDescent="0.2">
      <c r="H78" s="39"/>
    </row>
    <row r="79" spans="8:8" x14ac:dyDescent="0.2">
      <c r="H79" s="39"/>
    </row>
    <row r="80" spans="8:8" x14ac:dyDescent="0.2">
      <c r="H80" s="39"/>
    </row>
    <row r="81" spans="8:8" x14ac:dyDescent="0.2">
      <c r="H81" s="39"/>
    </row>
    <row r="82" spans="8:8" x14ac:dyDescent="0.2">
      <c r="H82" s="39"/>
    </row>
    <row r="83" spans="8:8" x14ac:dyDescent="0.2">
      <c r="H83" s="39"/>
    </row>
    <row r="84" spans="8:8" x14ac:dyDescent="0.2">
      <c r="H84" s="39"/>
    </row>
    <row r="85" spans="8:8" x14ac:dyDescent="0.2">
      <c r="H85" s="39"/>
    </row>
    <row r="86" spans="8:8" x14ac:dyDescent="0.2">
      <c r="H86" s="39"/>
    </row>
    <row r="87" spans="8:8" x14ac:dyDescent="0.2">
      <c r="H87" s="39"/>
    </row>
    <row r="88" spans="8:8" x14ac:dyDescent="0.2">
      <c r="H88" s="39"/>
    </row>
    <row r="89" spans="8:8" x14ac:dyDescent="0.2">
      <c r="H89" s="39"/>
    </row>
    <row r="90" spans="8:8" x14ac:dyDescent="0.2">
      <c r="H90" s="39"/>
    </row>
    <row r="91" spans="8:8" x14ac:dyDescent="0.2">
      <c r="H91" s="39"/>
    </row>
    <row r="92" spans="8:8" x14ac:dyDescent="0.2">
      <c r="H92" s="39"/>
    </row>
    <row r="93" spans="8:8" x14ac:dyDescent="0.2">
      <c r="H93" s="39"/>
    </row>
    <row r="94" spans="8:8" x14ac:dyDescent="0.2">
      <c r="H94" s="39"/>
    </row>
    <row r="95" spans="8:8" x14ac:dyDescent="0.2">
      <c r="H95" s="39"/>
    </row>
    <row r="96" spans="8:8" x14ac:dyDescent="0.2">
      <c r="H96" s="39"/>
    </row>
    <row r="97" spans="8:8" x14ac:dyDescent="0.2">
      <c r="H97" s="39"/>
    </row>
    <row r="98" spans="8:8" x14ac:dyDescent="0.2">
      <c r="H98" s="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1"/>
  <sheetViews>
    <sheetView zoomScale="85" zoomScaleNormal="85" workbookViewId="0">
      <selection activeCell="B2" sqref="B2"/>
    </sheetView>
  </sheetViews>
  <sheetFormatPr defaultColWidth="9.140625" defaultRowHeight="12.75" x14ac:dyDescent="0.2"/>
  <cols>
    <col min="1" max="3" width="2.7109375" style="30" customWidth="1"/>
    <col min="4" max="4" width="45.7109375" style="30" customWidth="1"/>
    <col min="5" max="5" width="2.7109375" style="30" customWidth="1"/>
    <col min="6" max="8" width="14.85546875" style="30" customWidth="1"/>
    <col min="9" max="9" width="14.85546875" style="38" customWidth="1"/>
    <col min="10" max="15" width="14.85546875" style="30" customWidth="1"/>
    <col min="16" max="17" width="2.7109375" style="30" customWidth="1"/>
    <col min="18" max="16384" width="9.140625" style="30"/>
  </cols>
  <sheetData>
    <row r="1" spans="2:17" ht="12.75" customHeight="1" x14ac:dyDescent="0.2"/>
    <row r="2" spans="2:17" x14ac:dyDescent="0.2">
      <c r="B2" s="40"/>
      <c r="C2" s="41"/>
      <c r="D2" s="41"/>
      <c r="E2" s="41"/>
      <c r="F2" s="41"/>
      <c r="G2" s="41"/>
      <c r="H2" s="41"/>
      <c r="I2" s="155"/>
      <c r="J2" s="41"/>
      <c r="K2" s="41"/>
      <c r="L2" s="41"/>
      <c r="M2" s="41"/>
      <c r="N2" s="41"/>
      <c r="O2" s="41"/>
      <c r="P2" s="41"/>
      <c r="Q2" s="44"/>
    </row>
    <row r="3" spans="2:17" x14ac:dyDescent="0.2">
      <c r="B3" s="45"/>
      <c r="C3" s="46"/>
      <c r="D3" s="46"/>
      <c r="E3" s="46"/>
      <c r="F3" s="46"/>
      <c r="G3" s="46"/>
      <c r="H3" s="46"/>
      <c r="I3" s="64"/>
      <c r="J3" s="46"/>
      <c r="K3" s="46"/>
      <c r="L3" s="46"/>
      <c r="M3" s="46"/>
      <c r="N3" s="46"/>
      <c r="O3" s="46"/>
      <c r="P3" s="46"/>
      <c r="Q3" s="47"/>
    </row>
    <row r="4" spans="2:17" s="96" customFormat="1" ht="18.75" x14ac:dyDescent="0.3">
      <c r="B4" s="439"/>
      <c r="C4" s="403" t="s">
        <v>150</v>
      </c>
      <c r="D4" s="269"/>
      <c r="E4" s="269"/>
      <c r="F4" s="269"/>
      <c r="G4" s="269"/>
      <c r="H4" s="49"/>
      <c r="I4" s="49"/>
      <c r="J4" s="49"/>
      <c r="K4" s="269"/>
      <c r="L4" s="269"/>
      <c r="M4" s="269"/>
      <c r="N4" s="269"/>
      <c r="O4" s="269"/>
      <c r="P4" s="269"/>
      <c r="Q4" s="270"/>
    </row>
    <row r="5" spans="2:17" s="103" customFormat="1" ht="18" customHeight="1" x14ac:dyDescent="0.3">
      <c r="B5" s="271"/>
      <c r="C5" s="272"/>
      <c r="D5" s="55"/>
      <c r="E5" s="273"/>
      <c r="F5" s="273"/>
      <c r="G5" s="273"/>
      <c r="H5" s="46"/>
      <c r="I5" s="46"/>
      <c r="J5" s="46"/>
      <c r="K5" s="273"/>
      <c r="L5" s="273"/>
      <c r="M5" s="273"/>
      <c r="N5" s="273"/>
      <c r="O5" s="273"/>
      <c r="P5" s="273"/>
      <c r="Q5" s="274"/>
    </row>
    <row r="6" spans="2:17" s="103" customFormat="1" ht="12" customHeight="1" x14ac:dyDescent="0.3">
      <c r="B6" s="271"/>
      <c r="C6" s="144"/>
      <c r="D6" s="491"/>
      <c r="E6" s="492"/>
      <c r="F6" s="492"/>
      <c r="G6" s="492"/>
      <c r="H6" s="493"/>
      <c r="I6" s="493"/>
      <c r="J6" s="493"/>
      <c r="K6" s="492"/>
      <c r="L6" s="492"/>
      <c r="M6" s="492"/>
      <c r="N6" s="492"/>
      <c r="O6" s="492"/>
      <c r="P6" s="273"/>
      <c r="Q6" s="274"/>
    </row>
    <row r="7" spans="2:17" s="103" customFormat="1" ht="12" customHeight="1" x14ac:dyDescent="0.3">
      <c r="B7" s="271"/>
      <c r="C7" s="144"/>
      <c r="D7" s="494" t="s">
        <v>123</v>
      </c>
      <c r="E7" s="492"/>
      <c r="F7" s="492"/>
      <c r="G7" s="492"/>
      <c r="H7" s="493"/>
      <c r="I7" s="493"/>
      <c r="J7" s="493"/>
      <c r="K7" s="492"/>
      <c r="L7" s="492"/>
      <c r="M7" s="492"/>
      <c r="N7" s="492"/>
      <c r="O7" s="492"/>
      <c r="P7" s="273"/>
      <c r="Q7" s="274"/>
    </row>
    <row r="8" spans="2:17" s="103" customFormat="1" ht="12" customHeight="1" x14ac:dyDescent="0.3">
      <c r="B8" s="271"/>
      <c r="C8" s="144"/>
      <c r="D8" s="495" t="s">
        <v>124</v>
      </c>
      <c r="E8" s="492"/>
      <c r="F8" s="492"/>
      <c r="G8" s="492"/>
      <c r="H8" s="493"/>
      <c r="I8" s="493"/>
      <c r="J8" s="493"/>
      <c r="K8" s="492"/>
      <c r="L8" s="492"/>
      <c r="M8" s="492"/>
      <c r="N8" s="492"/>
      <c r="O8" s="492"/>
      <c r="P8" s="273"/>
      <c r="Q8" s="274"/>
    </row>
    <row r="9" spans="2:17" s="103" customFormat="1" ht="12" customHeight="1" x14ac:dyDescent="0.3">
      <c r="B9" s="271"/>
      <c r="C9" s="144"/>
      <c r="D9" s="495" t="s">
        <v>242</v>
      </c>
      <c r="E9" s="492"/>
      <c r="F9" s="492"/>
      <c r="G9" s="492"/>
      <c r="H9" s="493"/>
      <c r="I9" s="493"/>
      <c r="J9" s="493"/>
      <c r="K9" s="492"/>
      <c r="L9" s="492"/>
      <c r="M9" s="492"/>
      <c r="N9" s="492"/>
      <c r="O9" s="492"/>
      <c r="P9" s="273"/>
      <c r="Q9" s="274"/>
    </row>
    <row r="10" spans="2:17" s="103" customFormat="1" ht="12" customHeight="1" x14ac:dyDescent="0.3">
      <c r="B10" s="271"/>
      <c r="C10" s="144"/>
      <c r="D10" s="495"/>
      <c r="E10" s="492"/>
      <c r="F10" s="492"/>
      <c r="G10" s="492"/>
      <c r="H10" s="493"/>
      <c r="I10" s="493"/>
      <c r="J10" s="493"/>
      <c r="K10" s="492"/>
      <c r="L10" s="492"/>
      <c r="M10" s="492"/>
      <c r="N10" s="492"/>
      <c r="O10" s="492"/>
      <c r="P10" s="273"/>
      <c r="Q10" s="274"/>
    </row>
    <row r="11" spans="2:17" ht="12" customHeight="1" x14ac:dyDescent="0.2">
      <c r="B11" s="276"/>
      <c r="C11" s="144"/>
      <c r="D11" s="496"/>
      <c r="E11" s="493"/>
      <c r="F11" s="493"/>
      <c r="G11" s="448"/>
      <c r="H11" s="493"/>
      <c r="I11" s="493"/>
      <c r="J11" s="493"/>
      <c r="K11" s="493"/>
      <c r="L11" s="493"/>
      <c r="M11" s="493"/>
      <c r="N11" s="493"/>
      <c r="O11" s="493"/>
      <c r="P11" s="46"/>
      <c r="Q11" s="47"/>
    </row>
    <row r="12" spans="2:17" s="31" customFormat="1" ht="12" customHeight="1" x14ac:dyDescent="0.2">
      <c r="B12" s="277"/>
      <c r="C12" s="278"/>
      <c r="D12" s="497"/>
      <c r="E12" s="493"/>
      <c r="F12" s="448">
        <f>tab!D2</f>
        <v>2017</v>
      </c>
      <c r="G12" s="448">
        <f t="shared" ref="G12:O12" si="0">F12+1</f>
        <v>2018</v>
      </c>
      <c r="H12" s="448">
        <f t="shared" si="0"/>
        <v>2019</v>
      </c>
      <c r="I12" s="448">
        <f t="shared" si="0"/>
        <v>2020</v>
      </c>
      <c r="J12" s="448">
        <f t="shared" si="0"/>
        <v>2021</v>
      </c>
      <c r="K12" s="448">
        <f t="shared" si="0"/>
        <v>2022</v>
      </c>
      <c r="L12" s="448">
        <f t="shared" si="0"/>
        <v>2023</v>
      </c>
      <c r="M12" s="448">
        <f t="shared" si="0"/>
        <v>2024</v>
      </c>
      <c r="N12" s="448">
        <f t="shared" si="0"/>
        <v>2025</v>
      </c>
      <c r="O12" s="448">
        <f t="shared" si="0"/>
        <v>2026</v>
      </c>
      <c r="P12" s="49"/>
      <c r="Q12" s="138"/>
    </row>
    <row r="13" spans="2:17" ht="12" customHeight="1" x14ac:dyDescent="0.2">
      <c r="B13" s="276"/>
      <c r="C13" s="144"/>
      <c r="D13" s="234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7"/>
    </row>
    <row r="14" spans="2:17" x14ac:dyDescent="0.2">
      <c r="B14" s="45"/>
      <c r="C14" s="284"/>
      <c r="D14" s="285"/>
      <c r="F14" s="70"/>
      <c r="G14" s="71"/>
      <c r="H14" s="71"/>
      <c r="I14" s="71"/>
      <c r="J14" s="71"/>
      <c r="K14" s="164"/>
      <c r="L14" s="164"/>
      <c r="M14" s="164"/>
      <c r="N14" s="164"/>
      <c r="O14" s="164"/>
      <c r="P14" s="165"/>
      <c r="Q14" s="47"/>
    </row>
    <row r="15" spans="2:17" x14ac:dyDescent="0.2">
      <c r="B15" s="45"/>
      <c r="C15" s="106"/>
      <c r="D15" s="35" t="s">
        <v>125</v>
      </c>
      <c r="E15" s="101"/>
      <c r="F15" s="286">
        <v>0</v>
      </c>
      <c r="G15" s="499">
        <f t="shared" ref="G15:O15" si="1">F18</f>
        <v>0</v>
      </c>
      <c r="H15" s="499">
        <f t="shared" si="1"/>
        <v>0</v>
      </c>
      <c r="I15" s="499">
        <f t="shared" si="1"/>
        <v>0</v>
      </c>
      <c r="J15" s="499">
        <f t="shared" si="1"/>
        <v>0</v>
      </c>
      <c r="K15" s="499">
        <f t="shared" si="1"/>
        <v>0</v>
      </c>
      <c r="L15" s="499">
        <f t="shared" si="1"/>
        <v>0</v>
      </c>
      <c r="M15" s="499">
        <f t="shared" si="1"/>
        <v>0</v>
      </c>
      <c r="N15" s="499">
        <f t="shared" si="1"/>
        <v>0</v>
      </c>
      <c r="O15" s="499">
        <f t="shared" si="1"/>
        <v>0</v>
      </c>
      <c r="P15" s="77"/>
      <c r="Q15" s="47"/>
    </row>
    <row r="16" spans="2:17" x14ac:dyDescent="0.2">
      <c r="B16" s="45"/>
      <c r="C16" s="106"/>
      <c r="D16" s="35" t="s">
        <v>126</v>
      </c>
      <c r="E16" s="287"/>
      <c r="F16" s="286">
        <v>0</v>
      </c>
      <c r="G16" s="218">
        <v>0</v>
      </c>
      <c r="H16" s="218">
        <v>0</v>
      </c>
      <c r="I16" s="218">
        <v>0</v>
      </c>
      <c r="J16" s="218">
        <v>0</v>
      </c>
      <c r="K16" s="218">
        <v>0</v>
      </c>
      <c r="L16" s="218">
        <v>0</v>
      </c>
      <c r="M16" s="218">
        <v>0</v>
      </c>
      <c r="N16" s="218">
        <v>0</v>
      </c>
      <c r="O16" s="218">
        <v>0</v>
      </c>
      <c r="P16" s="77"/>
      <c r="Q16" s="47"/>
    </row>
    <row r="17" spans="2:17" x14ac:dyDescent="0.2">
      <c r="B17" s="45"/>
      <c r="C17" s="106"/>
      <c r="D17" s="35" t="s">
        <v>127</v>
      </c>
      <c r="E17" s="101"/>
      <c r="F17" s="286">
        <v>0</v>
      </c>
      <c r="G17" s="218">
        <v>0</v>
      </c>
      <c r="H17" s="218">
        <v>0</v>
      </c>
      <c r="I17" s="218">
        <v>0</v>
      </c>
      <c r="J17" s="218">
        <v>0</v>
      </c>
      <c r="K17" s="218">
        <v>0</v>
      </c>
      <c r="L17" s="218">
        <v>0</v>
      </c>
      <c r="M17" s="218">
        <v>0</v>
      </c>
      <c r="N17" s="218">
        <v>0</v>
      </c>
      <c r="O17" s="218">
        <v>0</v>
      </c>
      <c r="P17" s="77"/>
      <c r="Q17" s="47"/>
    </row>
    <row r="18" spans="2:17" x14ac:dyDescent="0.2">
      <c r="B18" s="45"/>
      <c r="C18" s="288"/>
      <c r="D18" s="289" t="s">
        <v>38</v>
      </c>
      <c r="E18" s="287"/>
      <c r="F18" s="501">
        <f>SUM(F15:F16)-F17</f>
        <v>0</v>
      </c>
      <c r="G18" s="502">
        <f t="shared" ref="G18:O18" si="2">SUM(G15:G16)-G17</f>
        <v>0</v>
      </c>
      <c r="H18" s="502">
        <f t="shared" si="2"/>
        <v>0</v>
      </c>
      <c r="I18" s="502">
        <f t="shared" si="2"/>
        <v>0</v>
      </c>
      <c r="J18" s="502">
        <f t="shared" si="2"/>
        <v>0</v>
      </c>
      <c r="K18" s="502">
        <f t="shared" si="2"/>
        <v>0</v>
      </c>
      <c r="L18" s="502">
        <f t="shared" si="2"/>
        <v>0</v>
      </c>
      <c r="M18" s="502">
        <f t="shared" si="2"/>
        <v>0</v>
      </c>
      <c r="N18" s="502">
        <f t="shared" si="2"/>
        <v>0</v>
      </c>
      <c r="O18" s="502">
        <f t="shared" si="2"/>
        <v>0</v>
      </c>
      <c r="P18" s="77"/>
      <c r="Q18" s="47"/>
    </row>
    <row r="19" spans="2:17" x14ac:dyDescent="0.2">
      <c r="B19" s="45"/>
      <c r="C19" s="38"/>
      <c r="F19" s="85"/>
      <c r="G19" s="86"/>
      <c r="H19" s="200"/>
      <c r="I19" s="86"/>
      <c r="J19" s="86"/>
      <c r="K19" s="86"/>
      <c r="L19" s="86"/>
      <c r="M19" s="86"/>
      <c r="N19" s="86"/>
      <c r="O19" s="86"/>
      <c r="P19" s="88"/>
      <c r="Q19" s="47"/>
    </row>
    <row r="20" spans="2:17" ht="12.75" customHeight="1" x14ac:dyDescent="0.2">
      <c r="B20" s="276"/>
      <c r="C20" s="281"/>
      <c r="D20" s="283"/>
      <c r="E20" s="46"/>
      <c r="F20" s="46"/>
      <c r="G20" s="46"/>
      <c r="H20" s="64"/>
      <c r="I20" s="46"/>
      <c r="J20" s="46"/>
      <c r="K20" s="46"/>
      <c r="L20" s="46"/>
      <c r="M20" s="46"/>
      <c r="N20" s="46"/>
      <c r="O20" s="46"/>
      <c r="P20" s="46"/>
      <c r="Q20" s="47"/>
    </row>
    <row r="21" spans="2:17" ht="12.75" customHeight="1" x14ac:dyDescent="0.2">
      <c r="B21" s="276"/>
      <c r="C21" s="281"/>
      <c r="D21" s="283"/>
      <c r="E21" s="46"/>
      <c r="F21" s="493"/>
      <c r="G21" s="493"/>
      <c r="H21" s="498"/>
      <c r="I21" s="493"/>
      <c r="J21" s="493"/>
      <c r="K21" s="493"/>
      <c r="L21" s="493"/>
      <c r="M21" s="493"/>
      <c r="N21" s="493"/>
      <c r="O21" s="493"/>
      <c r="P21" s="46"/>
      <c r="Q21" s="47"/>
    </row>
    <row r="22" spans="2:17" s="31" customFormat="1" ht="12.75" customHeight="1" x14ac:dyDescent="0.2">
      <c r="B22" s="280"/>
      <c r="C22" s="278"/>
      <c r="D22" s="50"/>
      <c r="E22" s="49"/>
      <c r="F22" s="448">
        <f>1+O12</f>
        <v>2027</v>
      </c>
      <c r="G22" s="448">
        <f t="shared" ref="G22:O22" si="3">F22+1</f>
        <v>2028</v>
      </c>
      <c r="H22" s="448">
        <f t="shared" si="3"/>
        <v>2029</v>
      </c>
      <c r="I22" s="448">
        <f t="shared" si="3"/>
        <v>2030</v>
      </c>
      <c r="J22" s="448">
        <f t="shared" si="3"/>
        <v>2031</v>
      </c>
      <c r="K22" s="448">
        <f t="shared" si="3"/>
        <v>2032</v>
      </c>
      <c r="L22" s="448">
        <f t="shared" si="3"/>
        <v>2033</v>
      </c>
      <c r="M22" s="448">
        <f t="shared" si="3"/>
        <v>2034</v>
      </c>
      <c r="N22" s="448">
        <f t="shared" si="3"/>
        <v>2035</v>
      </c>
      <c r="O22" s="448">
        <f t="shared" si="3"/>
        <v>2036</v>
      </c>
      <c r="P22" s="290"/>
      <c r="Q22" s="138"/>
    </row>
    <row r="23" spans="2:17" ht="12.75" customHeight="1" x14ac:dyDescent="0.2">
      <c r="B23" s="276"/>
      <c r="C23" s="281"/>
      <c r="D23" s="283"/>
      <c r="E23" s="46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6"/>
      <c r="Q23" s="47"/>
    </row>
    <row r="24" spans="2:17" ht="12.75" customHeight="1" x14ac:dyDescent="0.2">
      <c r="B24" s="276"/>
      <c r="C24" s="284"/>
      <c r="D24" s="285"/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165"/>
      <c r="Q24" s="47"/>
    </row>
    <row r="25" spans="2:17" ht="12.75" customHeight="1" x14ac:dyDescent="0.2">
      <c r="B25" s="276"/>
      <c r="C25" s="106"/>
      <c r="D25" s="35" t="s">
        <v>125</v>
      </c>
      <c r="E25" s="101"/>
      <c r="F25" s="500">
        <f>O18</f>
        <v>0</v>
      </c>
      <c r="G25" s="499">
        <f t="shared" ref="G25:O25" si="4">F28</f>
        <v>0</v>
      </c>
      <c r="H25" s="499">
        <f t="shared" si="4"/>
        <v>0</v>
      </c>
      <c r="I25" s="499">
        <f t="shared" si="4"/>
        <v>0</v>
      </c>
      <c r="J25" s="499">
        <f t="shared" si="4"/>
        <v>0</v>
      </c>
      <c r="K25" s="499">
        <f t="shared" si="4"/>
        <v>0</v>
      </c>
      <c r="L25" s="499">
        <f t="shared" si="4"/>
        <v>0</v>
      </c>
      <c r="M25" s="499">
        <f t="shared" si="4"/>
        <v>0</v>
      </c>
      <c r="N25" s="499">
        <f t="shared" si="4"/>
        <v>0</v>
      </c>
      <c r="O25" s="499">
        <f t="shared" si="4"/>
        <v>0</v>
      </c>
      <c r="P25" s="77"/>
      <c r="Q25" s="47"/>
    </row>
    <row r="26" spans="2:17" ht="12.75" customHeight="1" x14ac:dyDescent="0.2">
      <c r="B26" s="276"/>
      <c r="C26" s="106"/>
      <c r="D26" s="35" t="s">
        <v>126</v>
      </c>
      <c r="E26" s="287"/>
      <c r="F26" s="286">
        <v>0</v>
      </c>
      <c r="G26" s="218">
        <v>0</v>
      </c>
      <c r="H26" s="218">
        <v>0</v>
      </c>
      <c r="I26" s="218">
        <v>0</v>
      </c>
      <c r="J26" s="218">
        <v>0</v>
      </c>
      <c r="K26" s="218">
        <v>0</v>
      </c>
      <c r="L26" s="218">
        <v>0</v>
      </c>
      <c r="M26" s="218">
        <v>0</v>
      </c>
      <c r="N26" s="218">
        <v>0</v>
      </c>
      <c r="O26" s="218">
        <v>0</v>
      </c>
      <c r="P26" s="77"/>
      <c r="Q26" s="47"/>
    </row>
    <row r="27" spans="2:17" ht="12.75" customHeight="1" x14ac:dyDescent="0.2">
      <c r="B27" s="276"/>
      <c r="C27" s="106"/>
      <c r="D27" s="35" t="s">
        <v>127</v>
      </c>
      <c r="E27" s="101"/>
      <c r="F27" s="286">
        <v>0</v>
      </c>
      <c r="G27" s="218">
        <v>0</v>
      </c>
      <c r="H27" s="218">
        <v>0</v>
      </c>
      <c r="I27" s="218">
        <v>0</v>
      </c>
      <c r="J27" s="218">
        <v>0</v>
      </c>
      <c r="K27" s="218">
        <v>0</v>
      </c>
      <c r="L27" s="218">
        <v>0</v>
      </c>
      <c r="M27" s="218">
        <v>0</v>
      </c>
      <c r="N27" s="218">
        <v>0</v>
      </c>
      <c r="O27" s="218">
        <v>0</v>
      </c>
      <c r="P27" s="77"/>
      <c r="Q27" s="47"/>
    </row>
    <row r="28" spans="2:17" ht="12.75" customHeight="1" x14ac:dyDescent="0.2">
      <c r="B28" s="276"/>
      <c r="C28" s="288"/>
      <c r="D28" s="289" t="s">
        <v>38</v>
      </c>
      <c r="E28" s="287"/>
      <c r="F28" s="501">
        <f t="shared" ref="F28:O28" si="5">SUM(F25:F26)-F27</f>
        <v>0</v>
      </c>
      <c r="G28" s="502">
        <f t="shared" si="5"/>
        <v>0</v>
      </c>
      <c r="H28" s="502">
        <f t="shared" si="5"/>
        <v>0</v>
      </c>
      <c r="I28" s="502">
        <f t="shared" si="5"/>
        <v>0</v>
      </c>
      <c r="J28" s="502">
        <f t="shared" si="5"/>
        <v>0</v>
      </c>
      <c r="K28" s="502">
        <f t="shared" si="5"/>
        <v>0</v>
      </c>
      <c r="L28" s="502">
        <f t="shared" si="5"/>
        <v>0</v>
      </c>
      <c r="M28" s="502">
        <f t="shared" si="5"/>
        <v>0</v>
      </c>
      <c r="N28" s="502">
        <f t="shared" si="5"/>
        <v>0</v>
      </c>
      <c r="O28" s="502">
        <f t="shared" si="5"/>
        <v>0</v>
      </c>
      <c r="P28" s="77"/>
      <c r="Q28" s="47"/>
    </row>
    <row r="29" spans="2:17" ht="12.75" customHeight="1" x14ac:dyDescent="0.2">
      <c r="B29" s="276"/>
      <c r="C29" s="38"/>
      <c r="F29" s="85"/>
      <c r="G29" s="86"/>
      <c r="H29" s="86"/>
      <c r="I29" s="86"/>
      <c r="J29" s="86"/>
      <c r="K29" s="86"/>
      <c r="L29" s="86"/>
      <c r="M29" s="86"/>
      <c r="N29" s="86"/>
      <c r="O29" s="86"/>
      <c r="P29" s="88"/>
      <c r="Q29" s="47"/>
    </row>
    <row r="30" spans="2:17" ht="12.75" customHeight="1" x14ac:dyDescent="0.2">
      <c r="B30" s="276"/>
      <c r="C30" s="144"/>
      <c r="D30" s="234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7"/>
    </row>
    <row r="31" spans="2:17" s="107" customFormat="1" ht="12" customHeight="1" collapsed="1" x14ac:dyDescent="0.25"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154" t="s">
        <v>229</v>
      </c>
      <c r="Q31" s="69"/>
    </row>
  </sheetData>
  <sheetProtection algorithmName="SHA-512" hashValue="eaZ1sv/kvl8VrjS8PSoZVh9HkSqzl8etGdejJXSJ2BNfPhjhdCMKAlgwdNnKuPefK2JP24WBlZLSnahCXYNy1Q==" saltValue="/m6zN7Qv0FZXOA+gL2ekyg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3" orientation="landscape" verticalDpi="300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D150"/>
  <sheetViews>
    <sheetView zoomScale="85" zoomScaleNormal="85" zoomScaleSheetLayoutView="70" workbookViewId="0">
      <pane ySplit="13" topLeftCell="A14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3" width="2.7109375" style="30" customWidth="1"/>
    <col min="4" max="5" width="25.7109375" style="30" customWidth="1"/>
    <col min="6" max="6" width="8.85546875" style="93" customWidth="1"/>
    <col min="7" max="7" width="8.85546875" style="30" customWidth="1"/>
    <col min="8" max="10" width="10.7109375" style="30" customWidth="1"/>
    <col min="11" max="11" width="0.85546875" style="30" customWidth="1"/>
    <col min="12" max="12" width="11.7109375" style="30" hidden="1" customWidth="1"/>
    <col min="13" max="16" width="10.7109375" style="30" customWidth="1"/>
    <col min="17" max="17" width="0.85546875" style="30" customWidth="1"/>
    <col min="18" max="22" width="10.7109375" style="30" customWidth="1"/>
    <col min="23" max="23" width="0.85546875" style="30" customWidth="1"/>
    <col min="24" max="28" width="10.7109375" style="30" customWidth="1"/>
    <col min="29" max="30" width="2.7109375" style="30" customWidth="1"/>
    <col min="31" max="16384" width="9.140625" style="30"/>
  </cols>
  <sheetData>
    <row r="2" spans="1:30" x14ac:dyDescent="0.2">
      <c r="B2" s="40"/>
      <c r="C2" s="41"/>
      <c r="D2" s="219"/>
      <c r="E2" s="219"/>
      <c r="F2" s="220"/>
      <c r="G2" s="220"/>
      <c r="H2" s="220"/>
      <c r="I2" s="220"/>
      <c r="J2" s="220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4"/>
    </row>
    <row r="3" spans="1:30" x14ac:dyDescent="0.2">
      <c r="B3" s="45"/>
      <c r="C3" s="46"/>
      <c r="D3" s="58"/>
      <c r="E3" s="58"/>
      <c r="F3" s="141"/>
      <c r="G3" s="141"/>
      <c r="H3" s="141"/>
      <c r="I3" s="141"/>
      <c r="J3" s="141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7"/>
    </row>
    <row r="4" spans="1:30" s="96" customFormat="1" ht="18" customHeight="1" x14ac:dyDescent="0.3">
      <c r="B4" s="439"/>
      <c r="C4" s="403" t="s">
        <v>91</v>
      </c>
      <c r="D4" s="269"/>
      <c r="E4" s="442"/>
      <c r="F4" s="443"/>
      <c r="G4" s="443"/>
      <c r="H4" s="443"/>
      <c r="I4" s="443"/>
      <c r="J4" s="443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70"/>
    </row>
    <row r="5" spans="1:30" s="419" customFormat="1" ht="15.75" x14ac:dyDescent="0.25">
      <c r="B5" s="430"/>
      <c r="C5" s="334"/>
      <c r="D5" s="335"/>
      <c r="E5" s="336"/>
      <c r="F5" s="337"/>
      <c r="G5" s="337"/>
      <c r="H5" s="337"/>
      <c r="I5" s="337"/>
      <c r="J5" s="337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431"/>
    </row>
    <row r="6" spans="1:30" ht="12.75" customHeight="1" x14ac:dyDescent="0.3">
      <c r="B6" s="45"/>
      <c r="C6" s="273"/>
      <c r="D6" s="295"/>
      <c r="E6" s="58"/>
      <c r="F6" s="141"/>
      <c r="G6" s="141"/>
      <c r="H6" s="141"/>
      <c r="I6" s="141"/>
      <c r="J6" s="141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</row>
    <row r="7" spans="1:30" ht="12.75" customHeight="1" x14ac:dyDescent="0.25">
      <c r="B7" s="45"/>
      <c r="C7" s="338"/>
      <c r="D7" s="58"/>
      <c r="E7" s="58"/>
      <c r="F7" s="141"/>
      <c r="G7" s="141"/>
      <c r="H7" s="141"/>
      <c r="I7" s="141"/>
      <c r="J7" s="141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7"/>
    </row>
    <row r="8" spans="1:30" s="105" customFormat="1" x14ac:dyDescent="0.2">
      <c r="A8" s="32"/>
      <c r="B8" s="432"/>
      <c r="C8" s="339"/>
      <c r="D8" s="495" t="s">
        <v>54</v>
      </c>
      <c r="E8" s="495" t="s">
        <v>53</v>
      </c>
      <c r="F8" s="503" t="s">
        <v>57</v>
      </c>
      <c r="G8" s="503" t="s">
        <v>98</v>
      </c>
      <c r="H8" s="503" t="s">
        <v>51</v>
      </c>
      <c r="I8" s="503" t="s">
        <v>33</v>
      </c>
      <c r="J8" s="503" t="s">
        <v>52</v>
      </c>
      <c r="K8" s="503"/>
      <c r="L8" s="503" t="s">
        <v>64</v>
      </c>
      <c r="M8" s="503" t="s">
        <v>66</v>
      </c>
      <c r="N8" s="503" t="s">
        <v>41</v>
      </c>
      <c r="O8" s="504" t="s">
        <v>63</v>
      </c>
      <c r="P8" s="503" t="s">
        <v>257</v>
      </c>
      <c r="Q8" s="503"/>
      <c r="R8" s="503">
        <f>P9</f>
        <v>2017</v>
      </c>
      <c r="S8" s="505">
        <f>R8+1</f>
        <v>2018</v>
      </c>
      <c r="T8" s="505">
        <f>R8+2</f>
        <v>2019</v>
      </c>
      <c r="U8" s="506">
        <f>R8+3</f>
        <v>2020</v>
      </c>
      <c r="V8" s="506">
        <f>S8+3</f>
        <v>2021</v>
      </c>
      <c r="W8" s="503"/>
      <c r="X8" s="503">
        <f>R8</f>
        <v>2017</v>
      </c>
      <c r="Y8" s="503">
        <f>S8</f>
        <v>2018</v>
      </c>
      <c r="Z8" s="503">
        <f>T8</f>
        <v>2019</v>
      </c>
      <c r="AA8" s="503">
        <f>U8</f>
        <v>2020</v>
      </c>
      <c r="AB8" s="503">
        <f>V8</f>
        <v>2021</v>
      </c>
      <c r="AC8" s="339"/>
      <c r="AD8" s="433"/>
    </row>
    <row r="9" spans="1:30" s="105" customFormat="1" x14ac:dyDescent="0.2">
      <c r="A9" s="32"/>
      <c r="B9" s="432"/>
      <c r="C9" s="339"/>
      <c r="D9" s="495"/>
      <c r="E9" s="495"/>
      <c r="F9" s="503" t="s">
        <v>56</v>
      </c>
      <c r="G9" s="503" t="s">
        <v>99</v>
      </c>
      <c r="H9" s="503" t="s">
        <v>55</v>
      </c>
      <c r="I9" s="503" t="s">
        <v>32</v>
      </c>
      <c r="J9" s="503" t="s">
        <v>36</v>
      </c>
      <c r="K9" s="503"/>
      <c r="L9" s="503"/>
      <c r="M9" s="503" t="s">
        <v>67</v>
      </c>
      <c r="N9" s="503" t="s">
        <v>68</v>
      </c>
      <c r="O9" s="504" t="s">
        <v>41</v>
      </c>
      <c r="P9" s="504">
        <f>tab!D2</f>
        <v>2017</v>
      </c>
      <c r="Q9" s="503"/>
      <c r="R9" s="503" t="s">
        <v>41</v>
      </c>
      <c r="S9" s="503" t="s">
        <v>41</v>
      </c>
      <c r="T9" s="503" t="s">
        <v>41</v>
      </c>
      <c r="U9" s="503" t="s">
        <v>41</v>
      </c>
      <c r="V9" s="503" t="s">
        <v>41</v>
      </c>
      <c r="W9" s="503"/>
      <c r="X9" s="503" t="s">
        <v>42</v>
      </c>
      <c r="Y9" s="503" t="s">
        <v>42</v>
      </c>
      <c r="Z9" s="503" t="s">
        <v>42</v>
      </c>
      <c r="AA9" s="503" t="s">
        <v>42</v>
      </c>
      <c r="AB9" s="503" t="s">
        <v>42</v>
      </c>
      <c r="AC9" s="339"/>
      <c r="AD9" s="433"/>
    </row>
    <row r="10" spans="1:30" s="105" customFormat="1" x14ac:dyDescent="0.2">
      <c r="B10" s="434"/>
      <c r="C10" s="340"/>
      <c r="D10" s="341"/>
      <c r="E10" s="341"/>
      <c r="F10" s="340"/>
      <c r="G10" s="340"/>
      <c r="H10" s="340"/>
      <c r="I10" s="340"/>
      <c r="J10" s="340"/>
      <c r="K10" s="340"/>
      <c r="L10" s="340"/>
      <c r="M10" s="340"/>
      <c r="N10" s="340"/>
      <c r="O10" s="342"/>
      <c r="P10" s="342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435"/>
    </row>
    <row r="11" spans="1:30" s="105" customFormat="1" x14ac:dyDescent="0.2">
      <c r="B11" s="434"/>
      <c r="C11" s="343"/>
      <c r="D11" s="344"/>
      <c r="E11" s="344"/>
      <c r="F11" s="345"/>
      <c r="G11" s="345"/>
      <c r="H11" s="345"/>
      <c r="I11" s="345"/>
      <c r="J11" s="345"/>
      <c r="K11" s="345"/>
      <c r="L11" s="345"/>
      <c r="M11" s="345"/>
      <c r="N11" s="345"/>
      <c r="O11" s="346"/>
      <c r="P11" s="346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7"/>
      <c r="AD11" s="435"/>
    </row>
    <row r="12" spans="1:30" collapsed="1" x14ac:dyDescent="0.2">
      <c r="B12" s="436"/>
      <c r="C12" s="348"/>
      <c r="D12" s="349"/>
      <c r="E12" s="349"/>
      <c r="F12" s="350"/>
      <c r="G12" s="350"/>
      <c r="H12" s="350"/>
      <c r="I12" s="350"/>
      <c r="J12" s="350"/>
      <c r="K12" s="351"/>
      <c r="L12" s="351"/>
      <c r="M12" s="351"/>
      <c r="N12" s="351"/>
      <c r="O12" s="351"/>
      <c r="P12" s="459">
        <f>SUM(P14:P149)</f>
        <v>0</v>
      </c>
      <c r="Q12" s="76"/>
      <c r="R12" s="459">
        <f>SUM(R14:R149)</f>
        <v>0</v>
      </c>
      <c r="S12" s="459">
        <f>SUM(S14:S149)</f>
        <v>0</v>
      </c>
      <c r="T12" s="459">
        <f>SUM(T14:T149)</f>
        <v>0</v>
      </c>
      <c r="U12" s="459">
        <f>SUM(U14:U149)</f>
        <v>0</v>
      </c>
      <c r="V12" s="459">
        <f>SUM(V14:V149)</f>
        <v>0</v>
      </c>
      <c r="W12" s="345"/>
      <c r="X12" s="459">
        <f>SUM(X14:X149)</f>
        <v>0</v>
      </c>
      <c r="Y12" s="459">
        <f>SUM(Y14:Y149)</f>
        <v>0</v>
      </c>
      <c r="Z12" s="459">
        <f>SUM(Z14:Z149)</f>
        <v>0</v>
      </c>
      <c r="AA12" s="459">
        <f>SUM(AA14:AA149)</f>
        <v>0</v>
      </c>
      <c r="AB12" s="459">
        <f>SUM(AB14:AB149)</f>
        <v>0</v>
      </c>
      <c r="AC12" s="352"/>
      <c r="AD12" s="437"/>
    </row>
    <row r="13" spans="1:30" s="105" customFormat="1" x14ac:dyDescent="0.2">
      <c r="B13" s="434"/>
      <c r="C13" s="353"/>
      <c r="D13" s="354"/>
      <c r="E13" s="354"/>
      <c r="F13" s="355"/>
      <c r="G13" s="355"/>
      <c r="H13" s="355"/>
      <c r="I13" s="355"/>
      <c r="J13" s="355"/>
      <c r="K13" s="355"/>
      <c r="L13" s="355"/>
      <c r="M13" s="355"/>
      <c r="N13" s="355"/>
      <c r="O13" s="356"/>
      <c r="P13" s="356"/>
      <c r="Q13" s="355"/>
      <c r="R13" s="355"/>
      <c r="S13" s="355"/>
      <c r="T13" s="355"/>
      <c r="U13" s="355"/>
      <c r="V13" s="355"/>
      <c r="W13" s="355"/>
      <c r="X13" s="166"/>
      <c r="Y13" s="166"/>
      <c r="Z13" s="166"/>
      <c r="AA13" s="166"/>
      <c r="AB13" s="166"/>
      <c r="AC13" s="357"/>
      <c r="AD13" s="435"/>
    </row>
    <row r="14" spans="1:30" x14ac:dyDescent="0.2">
      <c r="B14" s="45"/>
      <c r="C14" s="74"/>
      <c r="D14" s="211"/>
      <c r="E14" s="211"/>
      <c r="F14" s="265"/>
      <c r="G14" s="264"/>
      <c r="H14" s="213"/>
      <c r="I14" s="264"/>
      <c r="J14" s="264"/>
      <c r="K14" s="76"/>
      <c r="L14" s="166">
        <f>IF(J14="geen",9999999999,J14)</f>
        <v>0</v>
      </c>
      <c r="M14" s="507">
        <f t="shared" ref="M14:M65" si="0">G14*H14</f>
        <v>0</v>
      </c>
      <c r="N14" s="507">
        <f t="shared" ref="N14:N65" si="1">IF(G14=0,0,(G14*H14)/L14)</f>
        <v>0</v>
      </c>
      <c r="O14" s="508" t="str">
        <f t="shared" ref="O14:O65" si="2">IF(L14=0,"-",(IF(L14&gt;3000,"-",I14+L14-1)))</f>
        <v>-</v>
      </c>
      <c r="P14" s="507">
        <f t="shared" ref="P14:P77" si="3">IF(J14="geen",IF(I14&lt;$R$8,G14*H14,0),IF(I14&gt;=$R$8,0,IF((H14*G14-(R$8-I14)*N14)&lt;0,0,H14*G14-(R$8-I14)*N14)))</f>
        <v>0</v>
      </c>
      <c r="Q14" s="76"/>
      <c r="R14" s="507">
        <f t="shared" ref="R14:R66" si="4">(IF(R$8&lt;$I14,0,IF($O14&lt;=R$8-1,0,$N14)))</f>
        <v>0</v>
      </c>
      <c r="S14" s="507">
        <f t="shared" ref="S14:S66" si="5">(IF(S$8&lt;$I14,0,IF($O14&lt;=S$8-1,0,$N14)))</f>
        <v>0</v>
      </c>
      <c r="T14" s="507">
        <f t="shared" ref="T14:T66" si="6">(IF(T$8&lt;$I14,0,IF($O14&lt;=T$8-1,0,$N14)))</f>
        <v>0</v>
      </c>
      <c r="U14" s="507">
        <f>(IF(U$8&lt;$I14,0,IF($O14&lt;=U$8-1,0,$N14)))</f>
        <v>0</v>
      </c>
      <c r="V14" s="507">
        <f>(IF(V$8&lt;$I14,0,IF($O14&lt;=V$8-1,0,$N14)))</f>
        <v>0</v>
      </c>
      <c r="W14" s="76"/>
      <c r="X14" s="507">
        <f t="shared" ref="X14:AB23" si="7">IF(X$8=$I14,($G14*$H14),0)</f>
        <v>0</v>
      </c>
      <c r="Y14" s="507">
        <f t="shared" si="7"/>
        <v>0</v>
      </c>
      <c r="Z14" s="507">
        <f t="shared" si="7"/>
        <v>0</v>
      </c>
      <c r="AA14" s="507">
        <f t="shared" si="7"/>
        <v>0</v>
      </c>
      <c r="AB14" s="507">
        <f t="shared" si="7"/>
        <v>0</v>
      </c>
      <c r="AC14" s="77"/>
      <c r="AD14" s="47"/>
    </row>
    <row r="15" spans="1:30" x14ac:dyDescent="0.2">
      <c r="B15" s="45"/>
      <c r="C15" s="74"/>
      <c r="D15" s="211"/>
      <c r="E15" s="211"/>
      <c r="F15" s="265"/>
      <c r="G15" s="264"/>
      <c r="H15" s="213"/>
      <c r="I15" s="264"/>
      <c r="J15" s="264"/>
      <c r="K15" s="76"/>
      <c r="L15" s="166">
        <f t="shared" ref="L15:L67" si="8">IF(J15="geen",9999999999,J15)</f>
        <v>0</v>
      </c>
      <c r="M15" s="507">
        <f t="shared" si="0"/>
        <v>0</v>
      </c>
      <c r="N15" s="507">
        <f t="shared" si="1"/>
        <v>0</v>
      </c>
      <c r="O15" s="508" t="str">
        <f t="shared" si="2"/>
        <v>-</v>
      </c>
      <c r="P15" s="507">
        <f t="shared" si="3"/>
        <v>0</v>
      </c>
      <c r="Q15" s="76"/>
      <c r="R15" s="507">
        <f t="shared" si="4"/>
        <v>0</v>
      </c>
      <c r="S15" s="507">
        <f t="shared" si="5"/>
        <v>0</v>
      </c>
      <c r="T15" s="507">
        <f t="shared" si="6"/>
        <v>0</v>
      </c>
      <c r="U15" s="507">
        <f t="shared" ref="U15:V66" si="9">(IF(U$8&lt;$I15,0,IF($O15&lt;=U$8-1,0,$N15)))</f>
        <v>0</v>
      </c>
      <c r="V15" s="507">
        <f t="shared" si="9"/>
        <v>0</v>
      </c>
      <c r="W15" s="76"/>
      <c r="X15" s="507">
        <f t="shared" si="7"/>
        <v>0</v>
      </c>
      <c r="Y15" s="507">
        <f t="shared" si="7"/>
        <v>0</v>
      </c>
      <c r="Z15" s="507">
        <f t="shared" si="7"/>
        <v>0</v>
      </c>
      <c r="AA15" s="507">
        <f t="shared" si="7"/>
        <v>0</v>
      </c>
      <c r="AB15" s="507">
        <f t="shared" si="7"/>
        <v>0</v>
      </c>
      <c r="AC15" s="77"/>
      <c r="AD15" s="47"/>
    </row>
    <row r="16" spans="1:30" x14ac:dyDescent="0.2">
      <c r="B16" s="45"/>
      <c r="C16" s="74"/>
      <c r="D16" s="211"/>
      <c r="E16" s="211"/>
      <c r="F16" s="265"/>
      <c r="G16" s="264"/>
      <c r="H16" s="213"/>
      <c r="I16" s="264"/>
      <c r="J16" s="264"/>
      <c r="K16" s="76"/>
      <c r="L16" s="166">
        <f t="shared" si="8"/>
        <v>0</v>
      </c>
      <c r="M16" s="507">
        <f t="shared" si="0"/>
        <v>0</v>
      </c>
      <c r="N16" s="507">
        <f t="shared" si="1"/>
        <v>0</v>
      </c>
      <c r="O16" s="508" t="str">
        <f t="shared" si="2"/>
        <v>-</v>
      </c>
      <c r="P16" s="507">
        <f t="shared" si="3"/>
        <v>0</v>
      </c>
      <c r="Q16" s="76"/>
      <c r="R16" s="507">
        <f t="shared" si="4"/>
        <v>0</v>
      </c>
      <c r="S16" s="507">
        <f t="shared" si="5"/>
        <v>0</v>
      </c>
      <c r="T16" s="507">
        <f t="shared" si="6"/>
        <v>0</v>
      </c>
      <c r="U16" s="507">
        <f t="shared" si="9"/>
        <v>0</v>
      </c>
      <c r="V16" s="507">
        <f t="shared" si="9"/>
        <v>0</v>
      </c>
      <c r="W16" s="76"/>
      <c r="X16" s="507">
        <f t="shared" si="7"/>
        <v>0</v>
      </c>
      <c r="Y16" s="507">
        <f t="shared" si="7"/>
        <v>0</v>
      </c>
      <c r="Z16" s="507">
        <f t="shared" si="7"/>
        <v>0</v>
      </c>
      <c r="AA16" s="507">
        <f t="shared" si="7"/>
        <v>0</v>
      </c>
      <c r="AB16" s="507">
        <f t="shared" si="7"/>
        <v>0</v>
      </c>
      <c r="AC16" s="77"/>
      <c r="AD16" s="47"/>
    </row>
    <row r="17" spans="2:30" x14ac:dyDescent="0.2">
      <c r="B17" s="45"/>
      <c r="C17" s="74"/>
      <c r="D17" s="211"/>
      <c r="E17" s="211"/>
      <c r="F17" s="265"/>
      <c r="G17" s="264"/>
      <c r="H17" s="213"/>
      <c r="I17" s="264"/>
      <c r="J17" s="264"/>
      <c r="K17" s="76"/>
      <c r="L17" s="166">
        <f t="shared" si="8"/>
        <v>0</v>
      </c>
      <c r="M17" s="507">
        <f t="shared" si="0"/>
        <v>0</v>
      </c>
      <c r="N17" s="507">
        <f t="shared" si="1"/>
        <v>0</v>
      </c>
      <c r="O17" s="508" t="str">
        <f t="shared" si="2"/>
        <v>-</v>
      </c>
      <c r="P17" s="507">
        <f t="shared" si="3"/>
        <v>0</v>
      </c>
      <c r="Q17" s="76"/>
      <c r="R17" s="507">
        <f t="shared" si="4"/>
        <v>0</v>
      </c>
      <c r="S17" s="507">
        <f t="shared" si="5"/>
        <v>0</v>
      </c>
      <c r="T17" s="507">
        <f t="shared" si="6"/>
        <v>0</v>
      </c>
      <c r="U17" s="507">
        <f t="shared" si="9"/>
        <v>0</v>
      </c>
      <c r="V17" s="507">
        <f t="shared" si="9"/>
        <v>0</v>
      </c>
      <c r="W17" s="76"/>
      <c r="X17" s="507">
        <f t="shared" si="7"/>
        <v>0</v>
      </c>
      <c r="Y17" s="507">
        <f t="shared" si="7"/>
        <v>0</v>
      </c>
      <c r="Z17" s="507">
        <f t="shared" si="7"/>
        <v>0</v>
      </c>
      <c r="AA17" s="507">
        <f t="shared" si="7"/>
        <v>0</v>
      </c>
      <c r="AB17" s="507">
        <f t="shared" si="7"/>
        <v>0</v>
      </c>
      <c r="AC17" s="77"/>
      <c r="AD17" s="47"/>
    </row>
    <row r="18" spans="2:30" x14ac:dyDescent="0.2">
      <c r="B18" s="45"/>
      <c r="C18" s="74"/>
      <c r="D18" s="211"/>
      <c r="E18" s="211"/>
      <c r="F18" s="265"/>
      <c r="G18" s="264"/>
      <c r="H18" s="213"/>
      <c r="I18" s="264"/>
      <c r="J18" s="264"/>
      <c r="K18" s="76"/>
      <c r="L18" s="166">
        <f t="shared" si="8"/>
        <v>0</v>
      </c>
      <c r="M18" s="507">
        <f t="shared" si="0"/>
        <v>0</v>
      </c>
      <c r="N18" s="507">
        <f t="shared" si="1"/>
        <v>0</v>
      </c>
      <c r="O18" s="508" t="str">
        <f t="shared" si="2"/>
        <v>-</v>
      </c>
      <c r="P18" s="507">
        <f t="shared" si="3"/>
        <v>0</v>
      </c>
      <c r="Q18" s="76"/>
      <c r="R18" s="507">
        <f t="shared" si="4"/>
        <v>0</v>
      </c>
      <c r="S18" s="507">
        <f t="shared" si="5"/>
        <v>0</v>
      </c>
      <c r="T18" s="507">
        <f t="shared" si="6"/>
        <v>0</v>
      </c>
      <c r="U18" s="507">
        <f t="shared" si="9"/>
        <v>0</v>
      </c>
      <c r="V18" s="507">
        <f t="shared" si="9"/>
        <v>0</v>
      </c>
      <c r="W18" s="76"/>
      <c r="X18" s="507">
        <f t="shared" si="7"/>
        <v>0</v>
      </c>
      <c r="Y18" s="507">
        <f t="shared" si="7"/>
        <v>0</v>
      </c>
      <c r="Z18" s="507">
        <f t="shared" si="7"/>
        <v>0</v>
      </c>
      <c r="AA18" s="507">
        <f t="shared" si="7"/>
        <v>0</v>
      </c>
      <c r="AB18" s="507">
        <f t="shared" si="7"/>
        <v>0</v>
      </c>
      <c r="AC18" s="77"/>
      <c r="AD18" s="47"/>
    </row>
    <row r="19" spans="2:30" x14ac:dyDescent="0.2">
      <c r="B19" s="45"/>
      <c r="C19" s="74"/>
      <c r="D19" s="211"/>
      <c r="E19" s="211"/>
      <c r="F19" s="265"/>
      <c r="G19" s="264"/>
      <c r="H19" s="213"/>
      <c r="I19" s="264"/>
      <c r="J19" s="264"/>
      <c r="K19" s="76"/>
      <c r="L19" s="166">
        <f t="shared" si="8"/>
        <v>0</v>
      </c>
      <c r="M19" s="507">
        <f t="shared" si="0"/>
        <v>0</v>
      </c>
      <c r="N19" s="507">
        <f t="shared" si="1"/>
        <v>0</v>
      </c>
      <c r="O19" s="508" t="str">
        <f t="shared" si="2"/>
        <v>-</v>
      </c>
      <c r="P19" s="507">
        <f t="shared" si="3"/>
        <v>0</v>
      </c>
      <c r="Q19" s="76"/>
      <c r="R19" s="507">
        <f t="shared" si="4"/>
        <v>0</v>
      </c>
      <c r="S19" s="507">
        <f t="shared" si="5"/>
        <v>0</v>
      </c>
      <c r="T19" s="507">
        <f t="shared" si="6"/>
        <v>0</v>
      </c>
      <c r="U19" s="507">
        <f t="shared" si="9"/>
        <v>0</v>
      </c>
      <c r="V19" s="507">
        <f t="shared" si="9"/>
        <v>0</v>
      </c>
      <c r="W19" s="76"/>
      <c r="X19" s="507">
        <f t="shared" si="7"/>
        <v>0</v>
      </c>
      <c r="Y19" s="507">
        <f t="shared" si="7"/>
        <v>0</v>
      </c>
      <c r="Z19" s="507">
        <f t="shared" si="7"/>
        <v>0</v>
      </c>
      <c r="AA19" s="507">
        <f t="shared" si="7"/>
        <v>0</v>
      </c>
      <c r="AB19" s="507">
        <f t="shared" si="7"/>
        <v>0</v>
      </c>
      <c r="AC19" s="77"/>
      <c r="AD19" s="47"/>
    </row>
    <row r="20" spans="2:30" x14ac:dyDescent="0.2">
      <c r="B20" s="45"/>
      <c r="C20" s="74"/>
      <c r="D20" s="211"/>
      <c r="E20" s="211"/>
      <c r="F20" s="265"/>
      <c r="G20" s="264"/>
      <c r="H20" s="213"/>
      <c r="I20" s="264"/>
      <c r="J20" s="264"/>
      <c r="K20" s="76"/>
      <c r="L20" s="166">
        <f t="shared" si="8"/>
        <v>0</v>
      </c>
      <c r="M20" s="507">
        <f t="shared" si="0"/>
        <v>0</v>
      </c>
      <c r="N20" s="507">
        <f t="shared" si="1"/>
        <v>0</v>
      </c>
      <c r="O20" s="508" t="str">
        <f t="shared" si="2"/>
        <v>-</v>
      </c>
      <c r="P20" s="507">
        <f t="shared" si="3"/>
        <v>0</v>
      </c>
      <c r="Q20" s="76"/>
      <c r="R20" s="507">
        <f t="shared" si="4"/>
        <v>0</v>
      </c>
      <c r="S20" s="507">
        <f t="shared" si="5"/>
        <v>0</v>
      </c>
      <c r="T20" s="507">
        <f t="shared" si="6"/>
        <v>0</v>
      </c>
      <c r="U20" s="507">
        <f t="shared" si="9"/>
        <v>0</v>
      </c>
      <c r="V20" s="507">
        <f t="shared" si="9"/>
        <v>0</v>
      </c>
      <c r="W20" s="76"/>
      <c r="X20" s="507">
        <f t="shared" si="7"/>
        <v>0</v>
      </c>
      <c r="Y20" s="507">
        <f t="shared" si="7"/>
        <v>0</v>
      </c>
      <c r="Z20" s="507">
        <f t="shared" si="7"/>
        <v>0</v>
      </c>
      <c r="AA20" s="507">
        <f t="shared" si="7"/>
        <v>0</v>
      </c>
      <c r="AB20" s="507">
        <f t="shared" si="7"/>
        <v>0</v>
      </c>
      <c r="AC20" s="77"/>
      <c r="AD20" s="47"/>
    </row>
    <row r="21" spans="2:30" x14ac:dyDescent="0.2">
      <c r="B21" s="45"/>
      <c r="C21" s="74"/>
      <c r="D21" s="211"/>
      <c r="E21" s="211"/>
      <c r="F21" s="265"/>
      <c r="G21" s="264"/>
      <c r="H21" s="213"/>
      <c r="I21" s="264"/>
      <c r="J21" s="264"/>
      <c r="K21" s="76"/>
      <c r="L21" s="166">
        <f t="shared" si="8"/>
        <v>0</v>
      </c>
      <c r="M21" s="507">
        <f t="shared" si="0"/>
        <v>0</v>
      </c>
      <c r="N21" s="507">
        <f t="shared" si="1"/>
        <v>0</v>
      </c>
      <c r="O21" s="508" t="str">
        <f t="shared" si="2"/>
        <v>-</v>
      </c>
      <c r="P21" s="507">
        <f t="shared" si="3"/>
        <v>0</v>
      </c>
      <c r="Q21" s="76"/>
      <c r="R21" s="507">
        <f t="shared" si="4"/>
        <v>0</v>
      </c>
      <c r="S21" s="507">
        <f t="shared" si="5"/>
        <v>0</v>
      </c>
      <c r="T21" s="507">
        <f t="shared" si="6"/>
        <v>0</v>
      </c>
      <c r="U21" s="507">
        <f t="shared" si="9"/>
        <v>0</v>
      </c>
      <c r="V21" s="507">
        <f t="shared" si="9"/>
        <v>0</v>
      </c>
      <c r="W21" s="76"/>
      <c r="X21" s="507">
        <f t="shared" si="7"/>
        <v>0</v>
      </c>
      <c r="Y21" s="507">
        <f t="shared" si="7"/>
        <v>0</v>
      </c>
      <c r="Z21" s="507">
        <f t="shared" si="7"/>
        <v>0</v>
      </c>
      <c r="AA21" s="507">
        <f t="shared" si="7"/>
        <v>0</v>
      </c>
      <c r="AB21" s="507">
        <f t="shared" si="7"/>
        <v>0</v>
      </c>
      <c r="AC21" s="77"/>
      <c r="AD21" s="47"/>
    </row>
    <row r="22" spans="2:30" x14ac:dyDescent="0.2">
      <c r="B22" s="45"/>
      <c r="C22" s="74"/>
      <c r="D22" s="211"/>
      <c r="E22" s="211"/>
      <c r="F22" s="265"/>
      <c r="G22" s="264"/>
      <c r="H22" s="213"/>
      <c r="I22" s="264"/>
      <c r="J22" s="264"/>
      <c r="K22" s="76"/>
      <c r="L22" s="166">
        <f t="shared" si="8"/>
        <v>0</v>
      </c>
      <c r="M22" s="507">
        <f t="shared" si="0"/>
        <v>0</v>
      </c>
      <c r="N22" s="507">
        <f t="shared" si="1"/>
        <v>0</v>
      </c>
      <c r="O22" s="508" t="str">
        <f t="shared" si="2"/>
        <v>-</v>
      </c>
      <c r="P22" s="507">
        <f t="shared" si="3"/>
        <v>0</v>
      </c>
      <c r="Q22" s="76"/>
      <c r="R22" s="507">
        <f t="shared" si="4"/>
        <v>0</v>
      </c>
      <c r="S22" s="507">
        <f t="shared" si="5"/>
        <v>0</v>
      </c>
      <c r="T22" s="507">
        <f t="shared" si="6"/>
        <v>0</v>
      </c>
      <c r="U22" s="507">
        <f t="shared" si="9"/>
        <v>0</v>
      </c>
      <c r="V22" s="507">
        <f t="shared" si="9"/>
        <v>0</v>
      </c>
      <c r="W22" s="76"/>
      <c r="X22" s="507">
        <f t="shared" si="7"/>
        <v>0</v>
      </c>
      <c r="Y22" s="507">
        <f t="shared" si="7"/>
        <v>0</v>
      </c>
      <c r="Z22" s="507">
        <f t="shared" si="7"/>
        <v>0</v>
      </c>
      <c r="AA22" s="507">
        <f t="shared" si="7"/>
        <v>0</v>
      </c>
      <c r="AB22" s="507">
        <f t="shared" si="7"/>
        <v>0</v>
      </c>
      <c r="AC22" s="77"/>
      <c r="AD22" s="47"/>
    </row>
    <row r="23" spans="2:30" x14ac:dyDescent="0.2">
      <c r="B23" s="45"/>
      <c r="C23" s="74"/>
      <c r="D23" s="211"/>
      <c r="E23" s="211"/>
      <c r="F23" s="265"/>
      <c r="G23" s="264"/>
      <c r="H23" s="213"/>
      <c r="I23" s="264"/>
      <c r="J23" s="264"/>
      <c r="K23" s="76"/>
      <c r="L23" s="166">
        <f t="shared" si="8"/>
        <v>0</v>
      </c>
      <c r="M23" s="507">
        <f t="shared" si="0"/>
        <v>0</v>
      </c>
      <c r="N23" s="507">
        <f t="shared" si="1"/>
        <v>0</v>
      </c>
      <c r="O23" s="508" t="str">
        <f t="shared" si="2"/>
        <v>-</v>
      </c>
      <c r="P23" s="507">
        <f t="shared" si="3"/>
        <v>0</v>
      </c>
      <c r="Q23" s="76"/>
      <c r="R23" s="507">
        <f t="shared" si="4"/>
        <v>0</v>
      </c>
      <c r="S23" s="507">
        <f t="shared" si="5"/>
        <v>0</v>
      </c>
      <c r="T23" s="507">
        <f t="shared" si="6"/>
        <v>0</v>
      </c>
      <c r="U23" s="507">
        <f t="shared" si="9"/>
        <v>0</v>
      </c>
      <c r="V23" s="507">
        <f t="shared" si="9"/>
        <v>0</v>
      </c>
      <c r="W23" s="76"/>
      <c r="X23" s="507">
        <f t="shared" si="7"/>
        <v>0</v>
      </c>
      <c r="Y23" s="507">
        <f t="shared" si="7"/>
        <v>0</v>
      </c>
      <c r="Z23" s="507">
        <f t="shared" si="7"/>
        <v>0</v>
      </c>
      <c r="AA23" s="507">
        <f t="shared" si="7"/>
        <v>0</v>
      </c>
      <c r="AB23" s="507">
        <f t="shared" si="7"/>
        <v>0</v>
      </c>
      <c r="AC23" s="77"/>
      <c r="AD23" s="47"/>
    </row>
    <row r="24" spans="2:30" x14ac:dyDescent="0.2">
      <c r="B24" s="45"/>
      <c r="C24" s="74"/>
      <c r="D24" s="211"/>
      <c r="E24" s="211"/>
      <c r="F24" s="265"/>
      <c r="G24" s="264"/>
      <c r="H24" s="213"/>
      <c r="I24" s="264"/>
      <c r="J24" s="264"/>
      <c r="K24" s="76"/>
      <c r="L24" s="166">
        <f t="shared" si="8"/>
        <v>0</v>
      </c>
      <c r="M24" s="507">
        <f t="shared" si="0"/>
        <v>0</v>
      </c>
      <c r="N24" s="507">
        <f t="shared" si="1"/>
        <v>0</v>
      </c>
      <c r="O24" s="508" t="str">
        <f t="shared" si="2"/>
        <v>-</v>
      </c>
      <c r="P24" s="507">
        <f t="shared" si="3"/>
        <v>0</v>
      </c>
      <c r="Q24" s="76"/>
      <c r="R24" s="507">
        <f t="shared" si="4"/>
        <v>0</v>
      </c>
      <c r="S24" s="507">
        <f t="shared" si="5"/>
        <v>0</v>
      </c>
      <c r="T24" s="507">
        <f t="shared" si="6"/>
        <v>0</v>
      </c>
      <c r="U24" s="507">
        <f t="shared" si="9"/>
        <v>0</v>
      </c>
      <c r="V24" s="507">
        <f t="shared" si="9"/>
        <v>0</v>
      </c>
      <c r="W24" s="76"/>
      <c r="X24" s="507">
        <f t="shared" ref="X24:AB33" si="10">IF(X$8=$I24,($G24*$H24),0)</f>
        <v>0</v>
      </c>
      <c r="Y24" s="507">
        <f t="shared" si="10"/>
        <v>0</v>
      </c>
      <c r="Z24" s="507">
        <f t="shared" si="10"/>
        <v>0</v>
      </c>
      <c r="AA24" s="507">
        <f t="shared" si="10"/>
        <v>0</v>
      </c>
      <c r="AB24" s="507">
        <f t="shared" si="10"/>
        <v>0</v>
      </c>
      <c r="AC24" s="77"/>
      <c r="AD24" s="47"/>
    </row>
    <row r="25" spans="2:30" x14ac:dyDescent="0.2">
      <c r="B25" s="45"/>
      <c r="C25" s="74"/>
      <c r="D25" s="211"/>
      <c r="E25" s="211"/>
      <c r="F25" s="265"/>
      <c r="G25" s="264"/>
      <c r="H25" s="213"/>
      <c r="I25" s="264"/>
      <c r="J25" s="264"/>
      <c r="K25" s="76"/>
      <c r="L25" s="166">
        <f t="shared" si="8"/>
        <v>0</v>
      </c>
      <c r="M25" s="507">
        <f t="shared" si="0"/>
        <v>0</v>
      </c>
      <c r="N25" s="507">
        <f t="shared" si="1"/>
        <v>0</v>
      </c>
      <c r="O25" s="508" t="str">
        <f t="shared" si="2"/>
        <v>-</v>
      </c>
      <c r="P25" s="507">
        <f t="shared" si="3"/>
        <v>0</v>
      </c>
      <c r="Q25" s="76"/>
      <c r="R25" s="507">
        <f t="shared" si="4"/>
        <v>0</v>
      </c>
      <c r="S25" s="507">
        <f t="shared" si="5"/>
        <v>0</v>
      </c>
      <c r="T25" s="507">
        <f t="shared" si="6"/>
        <v>0</v>
      </c>
      <c r="U25" s="507">
        <f t="shared" si="9"/>
        <v>0</v>
      </c>
      <c r="V25" s="507">
        <f t="shared" si="9"/>
        <v>0</v>
      </c>
      <c r="W25" s="76"/>
      <c r="X25" s="507">
        <f t="shared" si="10"/>
        <v>0</v>
      </c>
      <c r="Y25" s="507">
        <f t="shared" si="10"/>
        <v>0</v>
      </c>
      <c r="Z25" s="507">
        <f t="shared" si="10"/>
        <v>0</v>
      </c>
      <c r="AA25" s="507">
        <f t="shared" si="10"/>
        <v>0</v>
      </c>
      <c r="AB25" s="507">
        <f t="shared" si="10"/>
        <v>0</v>
      </c>
      <c r="AC25" s="77"/>
      <c r="AD25" s="47"/>
    </row>
    <row r="26" spans="2:30" x14ac:dyDescent="0.2">
      <c r="B26" s="45"/>
      <c r="C26" s="74"/>
      <c r="D26" s="211"/>
      <c r="E26" s="211"/>
      <c r="F26" s="265"/>
      <c r="G26" s="264"/>
      <c r="H26" s="213"/>
      <c r="I26" s="264"/>
      <c r="J26" s="264"/>
      <c r="K26" s="76"/>
      <c r="L26" s="166">
        <f t="shared" si="8"/>
        <v>0</v>
      </c>
      <c r="M26" s="507">
        <f t="shared" si="0"/>
        <v>0</v>
      </c>
      <c r="N26" s="507">
        <f t="shared" si="1"/>
        <v>0</v>
      </c>
      <c r="O26" s="508" t="str">
        <f t="shared" si="2"/>
        <v>-</v>
      </c>
      <c r="P26" s="507">
        <f t="shared" si="3"/>
        <v>0</v>
      </c>
      <c r="Q26" s="76"/>
      <c r="R26" s="507">
        <f t="shared" si="4"/>
        <v>0</v>
      </c>
      <c r="S26" s="507">
        <f t="shared" si="5"/>
        <v>0</v>
      </c>
      <c r="T26" s="507">
        <f t="shared" si="6"/>
        <v>0</v>
      </c>
      <c r="U26" s="507">
        <f t="shared" si="9"/>
        <v>0</v>
      </c>
      <c r="V26" s="507">
        <f t="shared" si="9"/>
        <v>0</v>
      </c>
      <c r="W26" s="76"/>
      <c r="X26" s="507">
        <f t="shared" si="10"/>
        <v>0</v>
      </c>
      <c r="Y26" s="507">
        <f t="shared" si="10"/>
        <v>0</v>
      </c>
      <c r="Z26" s="507">
        <f t="shared" si="10"/>
        <v>0</v>
      </c>
      <c r="AA26" s="507">
        <f t="shared" si="10"/>
        <v>0</v>
      </c>
      <c r="AB26" s="507">
        <f t="shared" si="10"/>
        <v>0</v>
      </c>
      <c r="AC26" s="77"/>
      <c r="AD26" s="47"/>
    </row>
    <row r="27" spans="2:30" x14ac:dyDescent="0.2">
      <c r="B27" s="45"/>
      <c r="C27" s="74"/>
      <c r="D27" s="211"/>
      <c r="E27" s="211"/>
      <c r="F27" s="265"/>
      <c r="G27" s="264"/>
      <c r="H27" s="213"/>
      <c r="I27" s="264"/>
      <c r="J27" s="264"/>
      <c r="K27" s="76"/>
      <c r="L27" s="166">
        <f t="shared" si="8"/>
        <v>0</v>
      </c>
      <c r="M27" s="507">
        <f t="shared" si="0"/>
        <v>0</v>
      </c>
      <c r="N27" s="507">
        <f t="shared" si="1"/>
        <v>0</v>
      </c>
      <c r="O27" s="508" t="str">
        <f t="shared" si="2"/>
        <v>-</v>
      </c>
      <c r="P27" s="507">
        <f t="shared" si="3"/>
        <v>0</v>
      </c>
      <c r="Q27" s="76"/>
      <c r="R27" s="507">
        <f t="shared" si="4"/>
        <v>0</v>
      </c>
      <c r="S27" s="507">
        <f t="shared" si="5"/>
        <v>0</v>
      </c>
      <c r="T27" s="507">
        <f t="shared" si="6"/>
        <v>0</v>
      </c>
      <c r="U27" s="507">
        <f t="shared" si="9"/>
        <v>0</v>
      </c>
      <c r="V27" s="507">
        <f t="shared" si="9"/>
        <v>0</v>
      </c>
      <c r="W27" s="76"/>
      <c r="X27" s="507">
        <f t="shared" si="10"/>
        <v>0</v>
      </c>
      <c r="Y27" s="507">
        <f t="shared" si="10"/>
        <v>0</v>
      </c>
      <c r="Z27" s="507">
        <f t="shared" si="10"/>
        <v>0</v>
      </c>
      <c r="AA27" s="507">
        <f t="shared" si="10"/>
        <v>0</v>
      </c>
      <c r="AB27" s="507">
        <f t="shared" si="10"/>
        <v>0</v>
      </c>
      <c r="AC27" s="77"/>
      <c r="AD27" s="47"/>
    </row>
    <row r="28" spans="2:30" x14ac:dyDescent="0.2">
      <c r="B28" s="45"/>
      <c r="C28" s="74"/>
      <c r="D28" s="211"/>
      <c r="E28" s="211"/>
      <c r="F28" s="265"/>
      <c r="G28" s="264"/>
      <c r="H28" s="213"/>
      <c r="I28" s="264"/>
      <c r="J28" s="264"/>
      <c r="K28" s="76"/>
      <c r="L28" s="166">
        <f t="shared" si="8"/>
        <v>0</v>
      </c>
      <c r="M28" s="507">
        <f t="shared" si="0"/>
        <v>0</v>
      </c>
      <c r="N28" s="507">
        <f t="shared" si="1"/>
        <v>0</v>
      </c>
      <c r="O28" s="508" t="str">
        <f t="shared" si="2"/>
        <v>-</v>
      </c>
      <c r="P28" s="507">
        <f t="shared" si="3"/>
        <v>0</v>
      </c>
      <c r="Q28" s="76"/>
      <c r="R28" s="507">
        <f t="shared" si="4"/>
        <v>0</v>
      </c>
      <c r="S28" s="507">
        <f t="shared" si="5"/>
        <v>0</v>
      </c>
      <c r="T28" s="507">
        <f t="shared" si="6"/>
        <v>0</v>
      </c>
      <c r="U28" s="507">
        <f t="shared" si="9"/>
        <v>0</v>
      </c>
      <c r="V28" s="507">
        <f t="shared" si="9"/>
        <v>0</v>
      </c>
      <c r="W28" s="76"/>
      <c r="X28" s="507">
        <f t="shared" si="10"/>
        <v>0</v>
      </c>
      <c r="Y28" s="507">
        <f t="shared" si="10"/>
        <v>0</v>
      </c>
      <c r="Z28" s="507">
        <f t="shared" si="10"/>
        <v>0</v>
      </c>
      <c r="AA28" s="507">
        <f t="shared" si="10"/>
        <v>0</v>
      </c>
      <c r="AB28" s="507">
        <f t="shared" si="10"/>
        <v>0</v>
      </c>
      <c r="AC28" s="77"/>
      <c r="AD28" s="47"/>
    </row>
    <row r="29" spans="2:30" x14ac:dyDescent="0.2">
      <c r="B29" s="45"/>
      <c r="C29" s="74"/>
      <c r="D29" s="211"/>
      <c r="E29" s="211"/>
      <c r="F29" s="265"/>
      <c r="G29" s="264"/>
      <c r="H29" s="213"/>
      <c r="I29" s="264"/>
      <c r="J29" s="264"/>
      <c r="K29" s="76"/>
      <c r="L29" s="166">
        <f t="shared" si="8"/>
        <v>0</v>
      </c>
      <c r="M29" s="507">
        <f t="shared" si="0"/>
        <v>0</v>
      </c>
      <c r="N29" s="507">
        <f t="shared" si="1"/>
        <v>0</v>
      </c>
      <c r="O29" s="508" t="str">
        <f t="shared" si="2"/>
        <v>-</v>
      </c>
      <c r="P29" s="507">
        <f t="shared" si="3"/>
        <v>0</v>
      </c>
      <c r="Q29" s="76"/>
      <c r="R29" s="507">
        <f t="shared" si="4"/>
        <v>0</v>
      </c>
      <c r="S29" s="507">
        <f t="shared" si="5"/>
        <v>0</v>
      </c>
      <c r="T29" s="507">
        <f t="shared" si="6"/>
        <v>0</v>
      </c>
      <c r="U29" s="507">
        <f t="shared" si="9"/>
        <v>0</v>
      </c>
      <c r="V29" s="507">
        <f t="shared" si="9"/>
        <v>0</v>
      </c>
      <c r="W29" s="76"/>
      <c r="X29" s="507">
        <f t="shared" si="10"/>
        <v>0</v>
      </c>
      <c r="Y29" s="507">
        <f t="shared" si="10"/>
        <v>0</v>
      </c>
      <c r="Z29" s="507">
        <f t="shared" si="10"/>
        <v>0</v>
      </c>
      <c r="AA29" s="507">
        <f t="shared" si="10"/>
        <v>0</v>
      </c>
      <c r="AB29" s="507">
        <f t="shared" si="10"/>
        <v>0</v>
      </c>
      <c r="AC29" s="77"/>
      <c r="AD29" s="47"/>
    </row>
    <row r="30" spans="2:30" x14ac:dyDescent="0.2">
      <c r="B30" s="45"/>
      <c r="C30" s="74"/>
      <c r="D30" s="211"/>
      <c r="E30" s="211"/>
      <c r="F30" s="265"/>
      <c r="G30" s="264"/>
      <c r="H30" s="213"/>
      <c r="I30" s="264"/>
      <c r="J30" s="264"/>
      <c r="K30" s="76"/>
      <c r="L30" s="166">
        <f t="shared" si="8"/>
        <v>0</v>
      </c>
      <c r="M30" s="507">
        <f t="shared" si="0"/>
        <v>0</v>
      </c>
      <c r="N30" s="507">
        <f t="shared" si="1"/>
        <v>0</v>
      </c>
      <c r="O30" s="508" t="str">
        <f t="shared" si="2"/>
        <v>-</v>
      </c>
      <c r="P30" s="507">
        <f t="shared" si="3"/>
        <v>0</v>
      </c>
      <c r="Q30" s="76"/>
      <c r="R30" s="507">
        <f t="shared" si="4"/>
        <v>0</v>
      </c>
      <c r="S30" s="507">
        <f t="shared" si="5"/>
        <v>0</v>
      </c>
      <c r="T30" s="507">
        <f t="shared" si="6"/>
        <v>0</v>
      </c>
      <c r="U30" s="507">
        <f t="shared" si="9"/>
        <v>0</v>
      </c>
      <c r="V30" s="507">
        <f t="shared" si="9"/>
        <v>0</v>
      </c>
      <c r="W30" s="76"/>
      <c r="X30" s="507">
        <f t="shared" si="10"/>
        <v>0</v>
      </c>
      <c r="Y30" s="507">
        <f t="shared" si="10"/>
        <v>0</v>
      </c>
      <c r="Z30" s="507">
        <f t="shared" si="10"/>
        <v>0</v>
      </c>
      <c r="AA30" s="507">
        <f t="shared" si="10"/>
        <v>0</v>
      </c>
      <c r="AB30" s="507">
        <f t="shared" si="10"/>
        <v>0</v>
      </c>
      <c r="AC30" s="77"/>
      <c r="AD30" s="47"/>
    </row>
    <row r="31" spans="2:30" x14ac:dyDescent="0.2">
      <c r="B31" s="45"/>
      <c r="C31" s="74"/>
      <c r="D31" s="211"/>
      <c r="E31" s="211"/>
      <c r="F31" s="265"/>
      <c r="G31" s="264"/>
      <c r="H31" s="213"/>
      <c r="I31" s="264"/>
      <c r="J31" s="264"/>
      <c r="K31" s="76"/>
      <c r="L31" s="166">
        <f t="shared" si="8"/>
        <v>0</v>
      </c>
      <c r="M31" s="507">
        <f t="shared" si="0"/>
        <v>0</v>
      </c>
      <c r="N31" s="507">
        <f t="shared" si="1"/>
        <v>0</v>
      </c>
      <c r="O31" s="508" t="str">
        <f t="shared" si="2"/>
        <v>-</v>
      </c>
      <c r="P31" s="507">
        <f t="shared" si="3"/>
        <v>0</v>
      </c>
      <c r="Q31" s="76"/>
      <c r="R31" s="507">
        <f t="shared" si="4"/>
        <v>0</v>
      </c>
      <c r="S31" s="507">
        <f t="shared" si="5"/>
        <v>0</v>
      </c>
      <c r="T31" s="507">
        <f t="shared" si="6"/>
        <v>0</v>
      </c>
      <c r="U31" s="507">
        <f t="shared" si="9"/>
        <v>0</v>
      </c>
      <c r="V31" s="507">
        <f t="shared" si="9"/>
        <v>0</v>
      </c>
      <c r="W31" s="76"/>
      <c r="X31" s="507">
        <f t="shared" si="10"/>
        <v>0</v>
      </c>
      <c r="Y31" s="507">
        <f t="shared" si="10"/>
        <v>0</v>
      </c>
      <c r="Z31" s="507">
        <f t="shared" si="10"/>
        <v>0</v>
      </c>
      <c r="AA31" s="507">
        <f t="shared" si="10"/>
        <v>0</v>
      </c>
      <c r="AB31" s="507">
        <f t="shared" si="10"/>
        <v>0</v>
      </c>
      <c r="AC31" s="77"/>
      <c r="AD31" s="47"/>
    </row>
    <row r="32" spans="2:30" x14ac:dyDescent="0.2">
      <c r="B32" s="45"/>
      <c r="C32" s="74"/>
      <c r="D32" s="211"/>
      <c r="E32" s="211"/>
      <c r="F32" s="265"/>
      <c r="G32" s="264"/>
      <c r="H32" s="213"/>
      <c r="I32" s="264"/>
      <c r="J32" s="264"/>
      <c r="K32" s="76"/>
      <c r="L32" s="166">
        <f t="shared" si="8"/>
        <v>0</v>
      </c>
      <c r="M32" s="507">
        <f t="shared" si="0"/>
        <v>0</v>
      </c>
      <c r="N32" s="507">
        <f t="shared" si="1"/>
        <v>0</v>
      </c>
      <c r="O32" s="508" t="str">
        <f t="shared" si="2"/>
        <v>-</v>
      </c>
      <c r="P32" s="507">
        <f t="shared" si="3"/>
        <v>0</v>
      </c>
      <c r="Q32" s="76"/>
      <c r="R32" s="507">
        <f t="shared" si="4"/>
        <v>0</v>
      </c>
      <c r="S32" s="507">
        <f t="shared" si="5"/>
        <v>0</v>
      </c>
      <c r="T32" s="507">
        <f t="shared" si="6"/>
        <v>0</v>
      </c>
      <c r="U32" s="507">
        <f t="shared" si="9"/>
        <v>0</v>
      </c>
      <c r="V32" s="507">
        <f t="shared" si="9"/>
        <v>0</v>
      </c>
      <c r="W32" s="76"/>
      <c r="X32" s="507">
        <f t="shared" si="10"/>
        <v>0</v>
      </c>
      <c r="Y32" s="507">
        <f t="shared" si="10"/>
        <v>0</v>
      </c>
      <c r="Z32" s="507">
        <f t="shared" si="10"/>
        <v>0</v>
      </c>
      <c r="AA32" s="507">
        <f t="shared" si="10"/>
        <v>0</v>
      </c>
      <c r="AB32" s="507">
        <f t="shared" si="10"/>
        <v>0</v>
      </c>
      <c r="AC32" s="77"/>
      <c r="AD32" s="47"/>
    </row>
    <row r="33" spans="2:30" x14ac:dyDescent="0.2">
      <c r="B33" s="45"/>
      <c r="C33" s="74"/>
      <c r="D33" s="211"/>
      <c r="E33" s="211"/>
      <c r="F33" s="265"/>
      <c r="G33" s="264"/>
      <c r="H33" s="213"/>
      <c r="I33" s="264"/>
      <c r="J33" s="264"/>
      <c r="K33" s="76"/>
      <c r="L33" s="166">
        <f t="shared" si="8"/>
        <v>0</v>
      </c>
      <c r="M33" s="507">
        <f t="shared" si="0"/>
        <v>0</v>
      </c>
      <c r="N33" s="507">
        <f t="shared" si="1"/>
        <v>0</v>
      </c>
      <c r="O33" s="508" t="str">
        <f t="shared" si="2"/>
        <v>-</v>
      </c>
      <c r="P33" s="507">
        <f t="shared" si="3"/>
        <v>0</v>
      </c>
      <c r="Q33" s="76"/>
      <c r="R33" s="507">
        <f t="shared" si="4"/>
        <v>0</v>
      </c>
      <c r="S33" s="507">
        <f t="shared" si="5"/>
        <v>0</v>
      </c>
      <c r="T33" s="507">
        <f t="shared" si="6"/>
        <v>0</v>
      </c>
      <c r="U33" s="507">
        <f t="shared" si="9"/>
        <v>0</v>
      </c>
      <c r="V33" s="507">
        <f t="shared" si="9"/>
        <v>0</v>
      </c>
      <c r="W33" s="76"/>
      <c r="X33" s="507">
        <f t="shared" si="10"/>
        <v>0</v>
      </c>
      <c r="Y33" s="507">
        <f t="shared" si="10"/>
        <v>0</v>
      </c>
      <c r="Z33" s="507">
        <f t="shared" si="10"/>
        <v>0</v>
      </c>
      <c r="AA33" s="507">
        <f t="shared" si="10"/>
        <v>0</v>
      </c>
      <c r="AB33" s="507">
        <f t="shared" si="10"/>
        <v>0</v>
      </c>
      <c r="AC33" s="77"/>
      <c r="AD33" s="47"/>
    </row>
    <row r="34" spans="2:30" x14ac:dyDescent="0.2">
      <c r="B34" s="45"/>
      <c r="C34" s="74"/>
      <c r="D34" s="211"/>
      <c r="E34" s="211"/>
      <c r="F34" s="265"/>
      <c r="G34" s="264"/>
      <c r="H34" s="213"/>
      <c r="I34" s="264"/>
      <c r="J34" s="264"/>
      <c r="K34" s="76"/>
      <c r="L34" s="166">
        <f t="shared" si="8"/>
        <v>0</v>
      </c>
      <c r="M34" s="507">
        <f t="shared" si="0"/>
        <v>0</v>
      </c>
      <c r="N34" s="507">
        <f t="shared" si="1"/>
        <v>0</v>
      </c>
      <c r="O34" s="508" t="str">
        <f t="shared" si="2"/>
        <v>-</v>
      </c>
      <c r="P34" s="507">
        <f t="shared" si="3"/>
        <v>0</v>
      </c>
      <c r="Q34" s="76"/>
      <c r="R34" s="507">
        <f t="shared" si="4"/>
        <v>0</v>
      </c>
      <c r="S34" s="507">
        <f t="shared" si="5"/>
        <v>0</v>
      </c>
      <c r="T34" s="507">
        <f t="shared" si="6"/>
        <v>0</v>
      </c>
      <c r="U34" s="507">
        <f t="shared" si="9"/>
        <v>0</v>
      </c>
      <c r="V34" s="507">
        <f t="shared" si="9"/>
        <v>0</v>
      </c>
      <c r="W34" s="76"/>
      <c r="X34" s="507">
        <f t="shared" ref="X34:AB43" si="11">IF(X$8=$I34,($G34*$H34),0)</f>
        <v>0</v>
      </c>
      <c r="Y34" s="507">
        <f t="shared" si="11"/>
        <v>0</v>
      </c>
      <c r="Z34" s="507">
        <f t="shared" si="11"/>
        <v>0</v>
      </c>
      <c r="AA34" s="507">
        <f t="shared" si="11"/>
        <v>0</v>
      </c>
      <c r="AB34" s="507">
        <f t="shared" si="11"/>
        <v>0</v>
      </c>
      <c r="AC34" s="77"/>
      <c r="AD34" s="47"/>
    </row>
    <row r="35" spans="2:30" x14ac:dyDescent="0.2">
      <c r="B35" s="45"/>
      <c r="C35" s="74"/>
      <c r="D35" s="211"/>
      <c r="E35" s="211"/>
      <c r="F35" s="265"/>
      <c r="G35" s="264"/>
      <c r="H35" s="213"/>
      <c r="I35" s="264"/>
      <c r="J35" s="264"/>
      <c r="K35" s="76"/>
      <c r="L35" s="166">
        <f t="shared" si="8"/>
        <v>0</v>
      </c>
      <c r="M35" s="507">
        <f t="shared" si="0"/>
        <v>0</v>
      </c>
      <c r="N35" s="507">
        <f t="shared" si="1"/>
        <v>0</v>
      </c>
      <c r="O35" s="508" t="str">
        <f t="shared" si="2"/>
        <v>-</v>
      </c>
      <c r="P35" s="507">
        <f t="shared" si="3"/>
        <v>0</v>
      </c>
      <c r="Q35" s="76"/>
      <c r="R35" s="507">
        <f t="shared" si="4"/>
        <v>0</v>
      </c>
      <c r="S35" s="507">
        <f t="shared" si="5"/>
        <v>0</v>
      </c>
      <c r="T35" s="507">
        <f t="shared" si="6"/>
        <v>0</v>
      </c>
      <c r="U35" s="507">
        <f t="shared" si="9"/>
        <v>0</v>
      </c>
      <c r="V35" s="507">
        <f t="shared" si="9"/>
        <v>0</v>
      </c>
      <c r="W35" s="76"/>
      <c r="X35" s="507">
        <f t="shared" si="11"/>
        <v>0</v>
      </c>
      <c r="Y35" s="507">
        <f t="shared" si="11"/>
        <v>0</v>
      </c>
      <c r="Z35" s="507">
        <f t="shared" si="11"/>
        <v>0</v>
      </c>
      <c r="AA35" s="507">
        <f t="shared" si="11"/>
        <v>0</v>
      </c>
      <c r="AB35" s="507">
        <f t="shared" si="11"/>
        <v>0</v>
      </c>
      <c r="AC35" s="77"/>
      <c r="AD35" s="47"/>
    </row>
    <row r="36" spans="2:30" x14ac:dyDescent="0.2">
      <c r="B36" s="45"/>
      <c r="C36" s="74"/>
      <c r="D36" s="211"/>
      <c r="E36" s="211"/>
      <c r="F36" s="265"/>
      <c r="G36" s="264"/>
      <c r="H36" s="213"/>
      <c r="I36" s="264"/>
      <c r="J36" s="264"/>
      <c r="K36" s="76"/>
      <c r="L36" s="166">
        <f t="shared" si="8"/>
        <v>0</v>
      </c>
      <c r="M36" s="507">
        <f t="shared" si="0"/>
        <v>0</v>
      </c>
      <c r="N36" s="507">
        <f t="shared" si="1"/>
        <v>0</v>
      </c>
      <c r="O36" s="508" t="str">
        <f t="shared" si="2"/>
        <v>-</v>
      </c>
      <c r="P36" s="507">
        <f t="shared" si="3"/>
        <v>0</v>
      </c>
      <c r="Q36" s="76"/>
      <c r="R36" s="507">
        <f t="shared" si="4"/>
        <v>0</v>
      </c>
      <c r="S36" s="507">
        <f t="shared" si="5"/>
        <v>0</v>
      </c>
      <c r="T36" s="507">
        <f t="shared" si="6"/>
        <v>0</v>
      </c>
      <c r="U36" s="507">
        <f t="shared" si="9"/>
        <v>0</v>
      </c>
      <c r="V36" s="507">
        <f t="shared" si="9"/>
        <v>0</v>
      </c>
      <c r="W36" s="76"/>
      <c r="X36" s="507">
        <f t="shared" si="11"/>
        <v>0</v>
      </c>
      <c r="Y36" s="507">
        <f t="shared" si="11"/>
        <v>0</v>
      </c>
      <c r="Z36" s="507">
        <f t="shared" si="11"/>
        <v>0</v>
      </c>
      <c r="AA36" s="507">
        <f t="shared" si="11"/>
        <v>0</v>
      </c>
      <c r="AB36" s="507">
        <f t="shared" si="11"/>
        <v>0</v>
      </c>
      <c r="AC36" s="77"/>
      <c r="AD36" s="47"/>
    </row>
    <row r="37" spans="2:30" x14ac:dyDescent="0.2">
      <c r="B37" s="45"/>
      <c r="C37" s="74"/>
      <c r="D37" s="211"/>
      <c r="E37" s="211"/>
      <c r="F37" s="265"/>
      <c r="G37" s="264"/>
      <c r="H37" s="213"/>
      <c r="I37" s="264"/>
      <c r="J37" s="264"/>
      <c r="K37" s="76"/>
      <c r="L37" s="166">
        <f t="shared" si="8"/>
        <v>0</v>
      </c>
      <c r="M37" s="507">
        <f t="shared" si="0"/>
        <v>0</v>
      </c>
      <c r="N37" s="507">
        <f t="shared" si="1"/>
        <v>0</v>
      </c>
      <c r="O37" s="508" t="str">
        <f t="shared" si="2"/>
        <v>-</v>
      </c>
      <c r="P37" s="507">
        <f t="shared" si="3"/>
        <v>0</v>
      </c>
      <c r="Q37" s="76"/>
      <c r="R37" s="507">
        <f t="shared" si="4"/>
        <v>0</v>
      </c>
      <c r="S37" s="507">
        <f t="shared" si="5"/>
        <v>0</v>
      </c>
      <c r="T37" s="507">
        <f t="shared" si="6"/>
        <v>0</v>
      </c>
      <c r="U37" s="507">
        <f t="shared" si="9"/>
        <v>0</v>
      </c>
      <c r="V37" s="507">
        <f t="shared" si="9"/>
        <v>0</v>
      </c>
      <c r="W37" s="76"/>
      <c r="X37" s="507">
        <f t="shared" si="11"/>
        <v>0</v>
      </c>
      <c r="Y37" s="507">
        <f t="shared" si="11"/>
        <v>0</v>
      </c>
      <c r="Z37" s="507">
        <f t="shared" si="11"/>
        <v>0</v>
      </c>
      <c r="AA37" s="507">
        <f t="shared" si="11"/>
        <v>0</v>
      </c>
      <c r="AB37" s="507">
        <f t="shared" si="11"/>
        <v>0</v>
      </c>
      <c r="AC37" s="77"/>
      <c r="AD37" s="47"/>
    </row>
    <row r="38" spans="2:30" x14ac:dyDescent="0.2">
      <c r="B38" s="45"/>
      <c r="C38" s="74"/>
      <c r="D38" s="211"/>
      <c r="E38" s="211"/>
      <c r="F38" s="265"/>
      <c r="G38" s="264"/>
      <c r="H38" s="213"/>
      <c r="I38" s="264"/>
      <c r="J38" s="264"/>
      <c r="K38" s="76"/>
      <c r="L38" s="166">
        <f t="shared" si="8"/>
        <v>0</v>
      </c>
      <c r="M38" s="507">
        <f t="shared" si="0"/>
        <v>0</v>
      </c>
      <c r="N38" s="507">
        <f t="shared" si="1"/>
        <v>0</v>
      </c>
      <c r="O38" s="508" t="str">
        <f t="shared" si="2"/>
        <v>-</v>
      </c>
      <c r="P38" s="507">
        <f t="shared" si="3"/>
        <v>0</v>
      </c>
      <c r="Q38" s="76"/>
      <c r="R38" s="507">
        <f t="shared" si="4"/>
        <v>0</v>
      </c>
      <c r="S38" s="507">
        <f t="shared" si="5"/>
        <v>0</v>
      </c>
      <c r="T38" s="507">
        <f t="shared" si="6"/>
        <v>0</v>
      </c>
      <c r="U38" s="507">
        <f t="shared" si="9"/>
        <v>0</v>
      </c>
      <c r="V38" s="507">
        <f t="shared" si="9"/>
        <v>0</v>
      </c>
      <c r="W38" s="76"/>
      <c r="X38" s="507">
        <f t="shared" si="11"/>
        <v>0</v>
      </c>
      <c r="Y38" s="507">
        <f t="shared" si="11"/>
        <v>0</v>
      </c>
      <c r="Z38" s="507">
        <f t="shared" si="11"/>
        <v>0</v>
      </c>
      <c r="AA38" s="507">
        <f t="shared" si="11"/>
        <v>0</v>
      </c>
      <c r="AB38" s="507">
        <f t="shared" si="11"/>
        <v>0</v>
      </c>
      <c r="AC38" s="77"/>
      <c r="AD38" s="47"/>
    </row>
    <row r="39" spans="2:30" x14ac:dyDescent="0.2">
      <c r="B39" s="45"/>
      <c r="C39" s="74"/>
      <c r="D39" s="211"/>
      <c r="E39" s="211"/>
      <c r="F39" s="265"/>
      <c r="G39" s="264"/>
      <c r="H39" s="213"/>
      <c r="I39" s="264"/>
      <c r="J39" s="264"/>
      <c r="K39" s="76"/>
      <c r="L39" s="166">
        <f t="shared" si="8"/>
        <v>0</v>
      </c>
      <c r="M39" s="507">
        <f t="shared" si="0"/>
        <v>0</v>
      </c>
      <c r="N39" s="507">
        <f t="shared" si="1"/>
        <v>0</v>
      </c>
      <c r="O39" s="508" t="str">
        <f t="shared" si="2"/>
        <v>-</v>
      </c>
      <c r="P39" s="507">
        <f t="shared" si="3"/>
        <v>0</v>
      </c>
      <c r="Q39" s="76"/>
      <c r="R39" s="507">
        <f t="shared" si="4"/>
        <v>0</v>
      </c>
      <c r="S39" s="507">
        <f t="shared" si="5"/>
        <v>0</v>
      </c>
      <c r="T39" s="507">
        <f t="shared" si="6"/>
        <v>0</v>
      </c>
      <c r="U39" s="507">
        <f t="shared" si="9"/>
        <v>0</v>
      </c>
      <c r="V39" s="507">
        <f t="shared" si="9"/>
        <v>0</v>
      </c>
      <c r="W39" s="76"/>
      <c r="X39" s="507">
        <f t="shared" si="11"/>
        <v>0</v>
      </c>
      <c r="Y39" s="507">
        <f t="shared" si="11"/>
        <v>0</v>
      </c>
      <c r="Z39" s="507">
        <f t="shared" si="11"/>
        <v>0</v>
      </c>
      <c r="AA39" s="507">
        <f t="shared" si="11"/>
        <v>0</v>
      </c>
      <c r="AB39" s="507">
        <f t="shared" si="11"/>
        <v>0</v>
      </c>
      <c r="AC39" s="77"/>
      <c r="AD39" s="47"/>
    </row>
    <row r="40" spans="2:30" x14ac:dyDescent="0.2">
      <c r="B40" s="45"/>
      <c r="C40" s="74"/>
      <c r="D40" s="211"/>
      <c r="E40" s="211"/>
      <c r="F40" s="265"/>
      <c r="G40" s="264"/>
      <c r="H40" s="213"/>
      <c r="I40" s="264"/>
      <c r="J40" s="264"/>
      <c r="K40" s="76"/>
      <c r="L40" s="166">
        <f t="shared" si="8"/>
        <v>0</v>
      </c>
      <c r="M40" s="507">
        <f t="shared" si="0"/>
        <v>0</v>
      </c>
      <c r="N40" s="507">
        <f t="shared" si="1"/>
        <v>0</v>
      </c>
      <c r="O40" s="508" t="str">
        <f t="shared" si="2"/>
        <v>-</v>
      </c>
      <c r="P40" s="507">
        <f t="shared" si="3"/>
        <v>0</v>
      </c>
      <c r="Q40" s="76"/>
      <c r="R40" s="507">
        <f t="shared" si="4"/>
        <v>0</v>
      </c>
      <c r="S40" s="507">
        <f t="shared" si="5"/>
        <v>0</v>
      </c>
      <c r="T40" s="507">
        <f t="shared" si="6"/>
        <v>0</v>
      </c>
      <c r="U40" s="507">
        <f t="shared" si="9"/>
        <v>0</v>
      </c>
      <c r="V40" s="507">
        <f t="shared" si="9"/>
        <v>0</v>
      </c>
      <c r="W40" s="76"/>
      <c r="X40" s="507">
        <f t="shared" si="11"/>
        <v>0</v>
      </c>
      <c r="Y40" s="507">
        <f t="shared" si="11"/>
        <v>0</v>
      </c>
      <c r="Z40" s="507">
        <f t="shared" si="11"/>
        <v>0</v>
      </c>
      <c r="AA40" s="507">
        <f t="shared" si="11"/>
        <v>0</v>
      </c>
      <c r="AB40" s="507">
        <f t="shared" si="11"/>
        <v>0</v>
      </c>
      <c r="AC40" s="77"/>
      <c r="AD40" s="47"/>
    </row>
    <row r="41" spans="2:30" x14ac:dyDescent="0.2">
      <c r="B41" s="45"/>
      <c r="C41" s="74"/>
      <c r="D41" s="211"/>
      <c r="E41" s="211"/>
      <c r="F41" s="265"/>
      <c r="G41" s="264"/>
      <c r="H41" s="213"/>
      <c r="I41" s="264"/>
      <c r="J41" s="264"/>
      <c r="K41" s="76"/>
      <c r="L41" s="166">
        <f t="shared" si="8"/>
        <v>0</v>
      </c>
      <c r="M41" s="507">
        <f t="shared" si="0"/>
        <v>0</v>
      </c>
      <c r="N41" s="507">
        <f t="shared" si="1"/>
        <v>0</v>
      </c>
      <c r="O41" s="508" t="str">
        <f t="shared" si="2"/>
        <v>-</v>
      </c>
      <c r="P41" s="507">
        <f t="shared" si="3"/>
        <v>0</v>
      </c>
      <c r="Q41" s="76"/>
      <c r="R41" s="507">
        <f t="shared" si="4"/>
        <v>0</v>
      </c>
      <c r="S41" s="507">
        <f t="shared" si="5"/>
        <v>0</v>
      </c>
      <c r="T41" s="507">
        <f t="shared" si="6"/>
        <v>0</v>
      </c>
      <c r="U41" s="507">
        <f t="shared" si="9"/>
        <v>0</v>
      </c>
      <c r="V41" s="507">
        <f t="shared" si="9"/>
        <v>0</v>
      </c>
      <c r="W41" s="76"/>
      <c r="X41" s="507">
        <f t="shared" si="11"/>
        <v>0</v>
      </c>
      <c r="Y41" s="507">
        <f t="shared" si="11"/>
        <v>0</v>
      </c>
      <c r="Z41" s="507">
        <f t="shared" si="11"/>
        <v>0</v>
      </c>
      <c r="AA41" s="507">
        <f t="shared" si="11"/>
        <v>0</v>
      </c>
      <c r="AB41" s="507">
        <f t="shared" si="11"/>
        <v>0</v>
      </c>
      <c r="AC41" s="77"/>
      <c r="AD41" s="47"/>
    </row>
    <row r="42" spans="2:30" x14ac:dyDescent="0.2">
      <c r="B42" s="45"/>
      <c r="C42" s="74"/>
      <c r="D42" s="211"/>
      <c r="E42" s="211"/>
      <c r="F42" s="265"/>
      <c r="G42" s="264"/>
      <c r="H42" s="213"/>
      <c r="I42" s="264"/>
      <c r="J42" s="264"/>
      <c r="K42" s="76"/>
      <c r="L42" s="166">
        <f t="shared" si="8"/>
        <v>0</v>
      </c>
      <c r="M42" s="507">
        <f t="shared" si="0"/>
        <v>0</v>
      </c>
      <c r="N42" s="507">
        <f t="shared" si="1"/>
        <v>0</v>
      </c>
      <c r="O42" s="508" t="str">
        <f t="shared" si="2"/>
        <v>-</v>
      </c>
      <c r="P42" s="507">
        <f t="shared" si="3"/>
        <v>0</v>
      </c>
      <c r="Q42" s="76"/>
      <c r="R42" s="507">
        <f t="shared" si="4"/>
        <v>0</v>
      </c>
      <c r="S42" s="507">
        <f t="shared" si="5"/>
        <v>0</v>
      </c>
      <c r="T42" s="507">
        <f t="shared" si="6"/>
        <v>0</v>
      </c>
      <c r="U42" s="507">
        <f t="shared" si="9"/>
        <v>0</v>
      </c>
      <c r="V42" s="507">
        <f t="shared" si="9"/>
        <v>0</v>
      </c>
      <c r="W42" s="76"/>
      <c r="X42" s="507">
        <f t="shared" si="11"/>
        <v>0</v>
      </c>
      <c r="Y42" s="507">
        <f t="shared" si="11"/>
        <v>0</v>
      </c>
      <c r="Z42" s="507">
        <f t="shared" si="11"/>
        <v>0</v>
      </c>
      <c r="AA42" s="507">
        <f t="shared" si="11"/>
        <v>0</v>
      </c>
      <c r="AB42" s="507">
        <f t="shared" si="11"/>
        <v>0</v>
      </c>
      <c r="AC42" s="77"/>
      <c r="AD42" s="47"/>
    </row>
    <row r="43" spans="2:30" x14ac:dyDescent="0.2">
      <c r="B43" s="45"/>
      <c r="C43" s="74"/>
      <c r="D43" s="211"/>
      <c r="E43" s="211"/>
      <c r="F43" s="265"/>
      <c r="G43" s="264"/>
      <c r="H43" s="213"/>
      <c r="I43" s="264"/>
      <c r="J43" s="264"/>
      <c r="K43" s="76"/>
      <c r="L43" s="166">
        <f t="shared" si="8"/>
        <v>0</v>
      </c>
      <c r="M43" s="507">
        <f t="shared" si="0"/>
        <v>0</v>
      </c>
      <c r="N43" s="507">
        <f t="shared" si="1"/>
        <v>0</v>
      </c>
      <c r="O43" s="508" t="str">
        <f t="shared" si="2"/>
        <v>-</v>
      </c>
      <c r="P43" s="507">
        <f t="shared" si="3"/>
        <v>0</v>
      </c>
      <c r="Q43" s="76"/>
      <c r="R43" s="507">
        <f t="shared" si="4"/>
        <v>0</v>
      </c>
      <c r="S43" s="507">
        <f t="shared" si="5"/>
        <v>0</v>
      </c>
      <c r="T43" s="507">
        <f t="shared" si="6"/>
        <v>0</v>
      </c>
      <c r="U43" s="507">
        <f t="shared" si="9"/>
        <v>0</v>
      </c>
      <c r="V43" s="507">
        <f t="shared" si="9"/>
        <v>0</v>
      </c>
      <c r="W43" s="76"/>
      <c r="X43" s="507">
        <f t="shared" si="11"/>
        <v>0</v>
      </c>
      <c r="Y43" s="507">
        <f t="shared" si="11"/>
        <v>0</v>
      </c>
      <c r="Z43" s="507">
        <f t="shared" si="11"/>
        <v>0</v>
      </c>
      <c r="AA43" s="507">
        <f t="shared" si="11"/>
        <v>0</v>
      </c>
      <c r="AB43" s="507">
        <f t="shared" si="11"/>
        <v>0</v>
      </c>
      <c r="AC43" s="77"/>
      <c r="AD43" s="47"/>
    </row>
    <row r="44" spans="2:30" x14ac:dyDescent="0.2">
      <c r="B44" s="45"/>
      <c r="C44" s="74"/>
      <c r="D44" s="211"/>
      <c r="E44" s="211"/>
      <c r="F44" s="265"/>
      <c r="G44" s="264"/>
      <c r="H44" s="213"/>
      <c r="I44" s="264"/>
      <c r="J44" s="264"/>
      <c r="K44" s="76"/>
      <c r="L44" s="166">
        <f t="shared" si="8"/>
        <v>0</v>
      </c>
      <c r="M44" s="507">
        <f t="shared" si="0"/>
        <v>0</v>
      </c>
      <c r="N44" s="507">
        <f t="shared" si="1"/>
        <v>0</v>
      </c>
      <c r="O44" s="508" t="str">
        <f t="shared" si="2"/>
        <v>-</v>
      </c>
      <c r="P44" s="507">
        <f t="shared" si="3"/>
        <v>0</v>
      </c>
      <c r="Q44" s="76"/>
      <c r="R44" s="507">
        <f t="shared" si="4"/>
        <v>0</v>
      </c>
      <c r="S44" s="507">
        <f t="shared" si="5"/>
        <v>0</v>
      </c>
      <c r="T44" s="507">
        <f t="shared" si="6"/>
        <v>0</v>
      </c>
      <c r="U44" s="507">
        <f t="shared" si="9"/>
        <v>0</v>
      </c>
      <c r="V44" s="507">
        <f t="shared" si="9"/>
        <v>0</v>
      </c>
      <c r="W44" s="76"/>
      <c r="X44" s="507">
        <f t="shared" ref="X44:AB53" si="12">IF(X$8=$I44,($G44*$H44),0)</f>
        <v>0</v>
      </c>
      <c r="Y44" s="507">
        <f t="shared" si="12"/>
        <v>0</v>
      </c>
      <c r="Z44" s="507">
        <f t="shared" si="12"/>
        <v>0</v>
      </c>
      <c r="AA44" s="507">
        <f t="shared" si="12"/>
        <v>0</v>
      </c>
      <c r="AB44" s="507">
        <f t="shared" si="12"/>
        <v>0</v>
      </c>
      <c r="AC44" s="77"/>
      <c r="AD44" s="47"/>
    </row>
    <row r="45" spans="2:30" x14ac:dyDescent="0.2">
      <c r="B45" s="45"/>
      <c r="C45" s="74"/>
      <c r="D45" s="211"/>
      <c r="E45" s="211"/>
      <c r="F45" s="265"/>
      <c r="G45" s="264"/>
      <c r="H45" s="213"/>
      <c r="I45" s="264"/>
      <c r="J45" s="264"/>
      <c r="K45" s="76"/>
      <c r="L45" s="166">
        <f t="shared" si="8"/>
        <v>0</v>
      </c>
      <c r="M45" s="507">
        <f t="shared" si="0"/>
        <v>0</v>
      </c>
      <c r="N45" s="507">
        <f t="shared" si="1"/>
        <v>0</v>
      </c>
      <c r="O45" s="508" t="str">
        <f t="shared" si="2"/>
        <v>-</v>
      </c>
      <c r="P45" s="507">
        <f t="shared" si="3"/>
        <v>0</v>
      </c>
      <c r="Q45" s="76"/>
      <c r="R45" s="507">
        <f t="shared" si="4"/>
        <v>0</v>
      </c>
      <c r="S45" s="507">
        <f t="shared" si="5"/>
        <v>0</v>
      </c>
      <c r="T45" s="507">
        <f t="shared" si="6"/>
        <v>0</v>
      </c>
      <c r="U45" s="507">
        <f t="shared" si="9"/>
        <v>0</v>
      </c>
      <c r="V45" s="507">
        <f t="shared" si="9"/>
        <v>0</v>
      </c>
      <c r="W45" s="76"/>
      <c r="X45" s="507">
        <f t="shared" si="12"/>
        <v>0</v>
      </c>
      <c r="Y45" s="507">
        <f t="shared" si="12"/>
        <v>0</v>
      </c>
      <c r="Z45" s="507">
        <f t="shared" si="12"/>
        <v>0</v>
      </c>
      <c r="AA45" s="507">
        <f t="shared" si="12"/>
        <v>0</v>
      </c>
      <c r="AB45" s="507">
        <f t="shared" si="12"/>
        <v>0</v>
      </c>
      <c r="AC45" s="77"/>
      <c r="AD45" s="47"/>
    </row>
    <row r="46" spans="2:30" x14ac:dyDescent="0.2">
      <c r="B46" s="45"/>
      <c r="C46" s="74"/>
      <c r="D46" s="211"/>
      <c r="E46" s="211"/>
      <c r="F46" s="265"/>
      <c r="G46" s="264"/>
      <c r="H46" s="213"/>
      <c r="I46" s="264"/>
      <c r="J46" s="264"/>
      <c r="K46" s="76"/>
      <c r="L46" s="166">
        <f t="shared" si="8"/>
        <v>0</v>
      </c>
      <c r="M46" s="507">
        <f t="shared" si="0"/>
        <v>0</v>
      </c>
      <c r="N46" s="507">
        <f t="shared" si="1"/>
        <v>0</v>
      </c>
      <c r="O46" s="508" t="str">
        <f t="shared" si="2"/>
        <v>-</v>
      </c>
      <c r="P46" s="507">
        <f t="shared" si="3"/>
        <v>0</v>
      </c>
      <c r="Q46" s="76"/>
      <c r="R46" s="507">
        <f t="shared" si="4"/>
        <v>0</v>
      </c>
      <c r="S46" s="507">
        <f t="shared" si="5"/>
        <v>0</v>
      </c>
      <c r="T46" s="507">
        <f t="shared" si="6"/>
        <v>0</v>
      </c>
      <c r="U46" s="507">
        <f t="shared" si="9"/>
        <v>0</v>
      </c>
      <c r="V46" s="507">
        <f t="shared" si="9"/>
        <v>0</v>
      </c>
      <c r="W46" s="76"/>
      <c r="X46" s="507">
        <f t="shared" si="12"/>
        <v>0</v>
      </c>
      <c r="Y46" s="507">
        <f t="shared" si="12"/>
        <v>0</v>
      </c>
      <c r="Z46" s="507">
        <f t="shared" si="12"/>
        <v>0</v>
      </c>
      <c r="AA46" s="507">
        <f t="shared" si="12"/>
        <v>0</v>
      </c>
      <c r="AB46" s="507">
        <f t="shared" si="12"/>
        <v>0</v>
      </c>
      <c r="AC46" s="77"/>
      <c r="AD46" s="47"/>
    </row>
    <row r="47" spans="2:30" x14ac:dyDescent="0.2">
      <c r="B47" s="45"/>
      <c r="C47" s="74"/>
      <c r="D47" s="211"/>
      <c r="E47" s="211"/>
      <c r="F47" s="265"/>
      <c r="G47" s="264"/>
      <c r="H47" s="213"/>
      <c r="I47" s="264"/>
      <c r="J47" s="264"/>
      <c r="K47" s="76"/>
      <c r="L47" s="166">
        <f t="shared" si="8"/>
        <v>0</v>
      </c>
      <c r="M47" s="507">
        <f t="shared" si="0"/>
        <v>0</v>
      </c>
      <c r="N47" s="507">
        <f t="shared" si="1"/>
        <v>0</v>
      </c>
      <c r="O47" s="508" t="str">
        <f t="shared" si="2"/>
        <v>-</v>
      </c>
      <c r="P47" s="507">
        <f t="shared" si="3"/>
        <v>0</v>
      </c>
      <c r="Q47" s="76"/>
      <c r="R47" s="507">
        <f t="shared" si="4"/>
        <v>0</v>
      </c>
      <c r="S47" s="507">
        <f t="shared" si="5"/>
        <v>0</v>
      </c>
      <c r="T47" s="507">
        <f t="shared" si="6"/>
        <v>0</v>
      </c>
      <c r="U47" s="507">
        <f t="shared" si="9"/>
        <v>0</v>
      </c>
      <c r="V47" s="507">
        <f t="shared" si="9"/>
        <v>0</v>
      </c>
      <c r="W47" s="76"/>
      <c r="X47" s="507">
        <f t="shared" si="12"/>
        <v>0</v>
      </c>
      <c r="Y47" s="507">
        <f t="shared" si="12"/>
        <v>0</v>
      </c>
      <c r="Z47" s="507">
        <f t="shared" si="12"/>
        <v>0</v>
      </c>
      <c r="AA47" s="507">
        <f t="shared" si="12"/>
        <v>0</v>
      </c>
      <c r="AB47" s="507">
        <f t="shared" si="12"/>
        <v>0</v>
      </c>
      <c r="AC47" s="77"/>
      <c r="AD47" s="47"/>
    </row>
    <row r="48" spans="2:30" x14ac:dyDescent="0.2">
      <c r="B48" s="45"/>
      <c r="C48" s="74"/>
      <c r="D48" s="211"/>
      <c r="E48" s="211"/>
      <c r="F48" s="265"/>
      <c r="G48" s="264"/>
      <c r="H48" s="213"/>
      <c r="I48" s="264"/>
      <c r="J48" s="264"/>
      <c r="K48" s="76"/>
      <c r="L48" s="166">
        <f t="shared" si="8"/>
        <v>0</v>
      </c>
      <c r="M48" s="507">
        <f t="shared" si="0"/>
        <v>0</v>
      </c>
      <c r="N48" s="507">
        <f t="shared" si="1"/>
        <v>0</v>
      </c>
      <c r="O48" s="508" t="str">
        <f t="shared" si="2"/>
        <v>-</v>
      </c>
      <c r="P48" s="507">
        <f t="shared" si="3"/>
        <v>0</v>
      </c>
      <c r="Q48" s="76"/>
      <c r="R48" s="507">
        <f t="shared" si="4"/>
        <v>0</v>
      </c>
      <c r="S48" s="507">
        <f t="shared" si="5"/>
        <v>0</v>
      </c>
      <c r="T48" s="507">
        <f t="shared" si="6"/>
        <v>0</v>
      </c>
      <c r="U48" s="507">
        <f t="shared" si="9"/>
        <v>0</v>
      </c>
      <c r="V48" s="507">
        <f t="shared" si="9"/>
        <v>0</v>
      </c>
      <c r="W48" s="76"/>
      <c r="X48" s="507">
        <f t="shared" si="12"/>
        <v>0</v>
      </c>
      <c r="Y48" s="507">
        <f t="shared" si="12"/>
        <v>0</v>
      </c>
      <c r="Z48" s="507">
        <f t="shared" si="12"/>
        <v>0</v>
      </c>
      <c r="AA48" s="507">
        <f t="shared" si="12"/>
        <v>0</v>
      </c>
      <c r="AB48" s="507">
        <f t="shared" si="12"/>
        <v>0</v>
      </c>
      <c r="AC48" s="77"/>
      <c r="AD48" s="47"/>
    </row>
    <row r="49" spans="2:30" x14ac:dyDescent="0.2">
      <c r="B49" s="45"/>
      <c r="C49" s="74"/>
      <c r="D49" s="211"/>
      <c r="E49" s="211"/>
      <c r="F49" s="265"/>
      <c r="G49" s="264"/>
      <c r="H49" s="213"/>
      <c r="I49" s="264"/>
      <c r="J49" s="264"/>
      <c r="K49" s="76"/>
      <c r="L49" s="166">
        <f t="shared" si="8"/>
        <v>0</v>
      </c>
      <c r="M49" s="507">
        <f t="shared" si="0"/>
        <v>0</v>
      </c>
      <c r="N49" s="507">
        <f t="shared" si="1"/>
        <v>0</v>
      </c>
      <c r="O49" s="508" t="str">
        <f t="shared" si="2"/>
        <v>-</v>
      </c>
      <c r="P49" s="507">
        <f t="shared" si="3"/>
        <v>0</v>
      </c>
      <c r="Q49" s="76"/>
      <c r="R49" s="507">
        <f t="shared" si="4"/>
        <v>0</v>
      </c>
      <c r="S49" s="507">
        <f t="shared" si="5"/>
        <v>0</v>
      </c>
      <c r="T49" s="507">
        <f t="shared" si="6"/>
        <v>0</v>
      </c>
      <c r="U49" s="507">
        <f t="shared" si="9"/>
        <v>0</v>
      </c>
      <c r="V49" s="507">
        <f t="shared" si="9"/>
        <v>0</v>
      </c>
      <c r="W49" s="76"/>
      <c r="X49" s="507">
        <f t="shared" si="12"/>
        <v>0</v>
      </c>
      <c r="Y49" s="507">
        <f t="shared" si="12"/>
        <v>0</v>
      </c>
      <c r="Z49" s="507">
        <f t="shared" si="12"/>
        <v>0</v>
      </c>
      <c r="AA49" s="507">
        <f t="shared" si="12"/>
        <v>0</v>
      </c>
      <c r="AB49" s="507">
        <f t="shared" si="12"/>
        <v>0</v>
      </c>
      <c r="AC49" s="77"/>
      <c r="AD49" s="47"/>
    </row>
    <row r="50" spans="2:30" x14ac:dyDescent="0.2">
      <c r="B50" s="45"/>
      <c r="C50" s="74"/>
      <c r="D50" s="211"/>
      <c r="E50" s="211"/>
      <c r="F50" s="265"/>
      <c r="G50" s="264"/>
      <c r="H50" s="213"/>
      <c r="I50" s="264"/>
      <c r="J50" s="264"/>
      <c r="K50" s="76"/>
      <c r="L50" s="166">
        <f t="shared" si="8"/>
        <v>0</v>
      </c>
      <c r="M50" s="507">
        <f t="shared" si="0"/>
        <v>0</v>
      </c>
      <c r="N50" s="507">
        <f t="shared" si="1"/>
        <v>0</v>
      </c>
      <c r="O50" s="508" t="str">
        <f t="shared" si="2"/>
        <v>-</v>
      </c>
      <c r="P50" s="507">
        <f t="shared" si="3"/>
        <v>0</v>
      </c>
      <c r="Q50" s="76"/>
      <c r="R50" s="507">
        <f t="shared" si="4"/>
        <v>0</v>
      </c>
      <c r="S50" s="507">
        <f t="shared" si="5"/>
        <v>0</v>
      </c>
      <c r="T50" s="507">
        <f t="shared" si="6"/>
        <v>0</v>
      </c>
      <c r="U50" s="507">
        <f t="shared" si="9"/>
        <v>0</v>
      </c>
      <c r="V50" s="507">
        <f t="shared" si="9"/>
        <v>0</v>
      </c>
      <c r="W50" s="76"/>
      <c r="X50" s="507">
        <f t="shared" si="12"/>
        <v>0</v>
      </c>
      <c r="Y50" s="507">
        <f t="shared" si="12"/>
        <v>0</v>
      </c>
      <c r="Z50" s="507">
        <f t="shared" si="12"/>
        <v>0</v>
      </c>
      <c r="AA50" s="507">
        <f t="shared" si="12"/>
        <v>0</v>
      </c>
      <c r="AB50" s="507">
        <f t="shared" si="12"/>
        <v>0</v>
      </c>
      <c r="AC50" s="77"/>
      <c r="AD50" s="47"/>
    </row>
    <row r="51" spans="2:30" x14ac:dyDescent="0.2">
      <c r="B51" s="45"/>
      <c r="C51" s="74"/>
      <c r="D51" s="211"/>
      <c r="E51" s="211"/>
      <c r="F51" s="265"/>
      <c r="G51" s="264"/>
      <c r="H51" s="213"/>
      <c r="I51" s="264"/>
      <c r="J51" s="264"/>
      <c r="K51" s="76"/>
      <c r="L51" s="166">
        <f t="shared" si="8"/>
        <v>0</v>
      </c>
      <c r="M51" s="507">
        <f t="shared" si="0"/>
        <v>0</v>
      </c>
      <c r="N51" s="507">
        <f t="shared" si="1"/>
        <v>0</v>
      </c>
      <c r="O51" s="508" t="str">
        <f t="shared" si="2"/>
        <v>-</v>
      </c>
      <c r="P51" s="507">
        <f t="shared" si="3"/>
        <v>0</v>
      </c>
      <c r="Q51" s="76"/>
      <c r="R51" s="507">
        <f t="shared" si="4"/>
        <v>0</v>
      </c>
      <c r="S51" s="507">
        <f t="shared" si="5"/>
        <v>0</v>
      </c>
      <c r="T51" s="507">
        <f t="shared" si="6"/>
        <v>0</v>
      </c>
      <c r="U51" s="507">
        <f t="shared" si="9"/>
        <v>0</v>
      </c>
      <c r="V51" s="507">
        <f t="shared" si="9"/>
        <v>0</v>
      </c>
      <c r="W51" s="76"/>
      <c r="X51" s="507">
        <f t="shared" si="12"/>
        <v>0</v>
      </c>
      <c r="Y51" s="507">
        <f t="shared" si="12"/>
        <v>0</v>
      </c>
      <c r="Z51" s="507">
        <f t="shared" si="12"/>
        <v>0</v>
      </c>
      <c r="AA51" s="507">
        <f t="shared" si="12"/>
        <v>0</v>
      </c>
      <c r="AB51" s="507">
        <f t="shared" si="12"/>
        <v>0</v>
      </c>
      <c r="AC51" s="77"/>
      <c r="AD51" s="47"/>
    </row>
    <row r="52" spans="2:30" x14ac:dyDescent="0.2">
      <c r="B52" s="45"/>
      <c r="C52" s="74"/>
      <c r="D52" s="211"/>
      <c r="E52" s="211"/>
      <c r="F52" s="265"/>
      <c r="G52" s="264"/>
      <c r="H52" s="213"/>
      <c r="I52" s="264"/>
      <c r="J52" s="264"/>
      <c r="K52" s="76"/>
      <c r="L52" s="166">
        <f t="shared" si="8"/>
        <v>0</v>
      </c>
      <c r="M52" s="507">
        <f t="shared" si="0"/>
        <v>0</v>
      </c>
      <c r="N52" s="507">
        <f t="shared" si="1"/>
        <v>0</v>
      </c>
      <c r="O52" s="508" t="str">
        <f t="shared" si="2"/>
        <v>-</v>
      </c>
      <c r="P52" s="507">
        <f t="shared" si="3"/>
        <v>0</v>
      </c>
      <c r="Q52" s="76"/>
      <c r="R52" s="507">
        <f t="shared" si="4"/>
        <v>0</v>
      </c>
      <c r="S52" s="507">
        <f t="shared" si="5"/>
        <v>0</v>
      </c>
      <c r="T52" s="507">
        <f t="shared" si="6"/>
        <v>0</v>
      </c>
      <c r="U52" s="507">
        <f t="shared" si="9"/>
        <v>0</v>
      </c>
      <c r="V52" s="507">
        <f t="shared" si="9"/>
        <v>0</v>
      </c>
      <c r="W52" s="76"/>
      <c r="X52" s="507">
        <f t="shared" si="12"/>
        <v>0</v>
      </c>
      <c r="Y52" s="507">
        <f t="shared" si="12"/>
        <v>0</v>
      </c>
      <c r="Z52" s="507">
        <f t="shared" si="12"/>
        <v>0</v>
      </c>
      <c r="AA52" s="507">
        <f t="shared" si="12"/>
        <v>0</v>
      </c>
      <c r="AB52" s="507">
        <f t="shared" si="12"/>
        <v>0</v>
      </c>
      <c r="AC52" s="77"/>
      <c r="AD52" s="47"/>
    </row>
    <row r="53" spans="2:30" x14ac:dyDescent="0.2">
      <c r="B53" s="45"/>
      <c r="C53" s="74"/>
      <c r="D53" s="211"/>
      <c r="E53" s="211"/>
      <c r="F53" s="265"/>
      <c r="G53" s="264"/>
      <c r="H53" s="213"/>
      <c r="I53" s="264"/>
      <c r="J53" s="264"/>
      <c r="K53" s="76"/>
      <c r="L53" s="166">
        <f t="shared" si="8"/>
        <v>0</v>
      </c>
      <c r="M53" s="507">
        <f t="shared" si="0"/>
        <v>0</v>
      </c>
      <c r="N53" s="507">
        <f t="shared" si="1"/>
        <v>0</v>
      </c>
      <c r="O53" s="508" t="str">
        <f t="shared" si="2"/>
        <v>-</v>
      </c>
      <c r="P53" s="507">
        <f t="shared" si="3"/>
        <v>0</v>
      </c>
      <c r="Q53" s="76"/>
      <c r="R53" s="507">
        <f t="shared" si="4"/>
        <v>0</v>
      </c>
      <c r="S53" s="507">
        <f t="shared" si="5"/>
        <v>0</v>
      </c>
      <c r="T53" s="507">
        <f t="shared" si="6"/>
        <v>0</v>
      </c>
      <c r="U53" s="507">
        <f t="shared" si="9"/>
        <v>0</v>
      </c>
      <c r="V53" s="507">
        <f t="shared" si="9"/>
        <v>0</v>
      </c>
      <c r="W53" s="76"/>
      <c r="X53" s="507">
        <f t="shared" si="12"/>
        <v>0</v>
      </c>
      <c r="Y53" s="507">
        <f t="shared" si="12"/>
        <v>0</v>
      </c>
      <c r="Z53" s="507">
        <f t="shared" si="12"/>
        <v>0</v>
      </c>
      <c r="AA53" s="507">
        <f t="shared" si="12"/>
        <v>0</v>
      </c>
      <c r="AB53" s="507">
        <f t="shared" si="12"/>
        <v>0</v>
      </c>
      <c r="AC53" s="77"/>
      <c r="AD53" s="47"/>
    </row>
    <row r="54" spans="2:30" x14ac:dyDescent="0.2">
      <c r="B54" s="45"/>
      <c r="C54" s="74"/>
      <c r="D54" s="211"/>
      <c r="E54" s="211"/>
      <c r="F54" s="265"/>
      <c r="G54" s="264"/>
      <c r="H54" s="213"/>
      <c r="I54" s="264"/>
      <c r="J54" s="264"/>
      <c r="K54" s="76"/>
      <c r="L54" s="166">
        <f t="shared" si="8"/>
        <v>0</v>
      </c>
      <c r="M54" s="507">
        <f t="shared" si="0"/>
        <v>0</v>
      </c>
      <c r="N54" s="507">
        <f t="shared" si="1"/>
        <v>0</v>
      </c>
      <c r="O54" s="508" t="str">
        <f t="shared" si="2"/>
        <v>-</v>
      </c>
      <c r="P54" s="507">
        <f t="shared" si="3"/>
        <v>0</v>
      </c>
      <c r="Q54" s="76"/>
      <c r="R54" s="507">
        <f t="shared" si="4"/>
        <v>0</v>
      </c>
      <c r="S54" s="507">
        <f t="shared" si="5"/>
        <v>0</v>
      </c>
      <c r="T54" s="507">
        <f t="shared" si="6"/>
        <v>0</v>
      </c>
      <c r="U54" s="507">
        <f t="shared" si="9"/>
        <v>0</v>
      </c>
      <c r="V54" s="507">
        <f t="shared" si="9"/>
        <v>0</v>
      </c>
      <c r="W54" s="76"/>
      <c r="X54" s="507">
        <f t="shared" ref="X54:AB66" si="13">IF(X$8=$I54,($G54*$H54),0)</f>
        <v>0</v>
      </c>
      <c r="Y54" s="507">
        <f t="shared" si="13"/>
        <v>0</v>
      </c>
      <c r="Z54" s="507">
        <f t="shared" si="13"/>
        <v>0</v>
      </c>
      <c r="AA54" s="507">
        <f t="shared" si="13"/>
        <v>0</v>
      </c>
      <c r="AB54" s="507">
        <f t="shared" si="13"/>
        <v>0</v>
      </c>
      <c r="AC54" s="77"/>
      <c r="AD54" s="47"/>
    </row>
    <row r="55" spans="2:30" x14ac:dyDescent="0.2">
      <c r="B55" s="45"/>
      <c r="C55" s="74"/>
      <c r="D55" s="211"/>
      <c r="E55" s="211"/>
      <c r="F55" s="265"/>
      <c r="G55" s="264"/>
      <c r="H55" s="213"/>
      <c r="I55" s="264"/>
      <c r="J55" s="264"/>
      <c r="K55" s="76"/>
      <c r="L55" s="166">
        <f t="shared" si="8"/>
        <v>0</v>
      </c>
      <c r="M55" s="507">
        <f t="shared" si="0"/>
        <v>0</v>
      </c>
      <c r="N55" s="507">
        <f t="shared" si="1"/>
        <v>0</v>
      </c>
      <c r="O55" s="508" t="str">
        <f t="shared" si="2"/>
        <v>-</v>
      </c>
      <c r="P55" s="507">
        <f t="shared" si="3"/>
        <v>0</v>
      </c>
      <c r="Q55" s="76"/>
      <c r="R55" s="507">
        <f t="shared" si="4"/>
        <v>0</v>
      </c>
      <c r="S55" s="507">
        <f t="shared" si="5"/>
        <v>0</v>
      </c>
      <c r="T55" s="507">
        <f t="shared" si="6"/>
        <v>0</v>
      </c>
      <c r="U55" s="507">
        <f t="shared" si="9"/>
        <v>0</v>
      </c>
      <c r="V55" s="507">
        <f t="shared" si="9"/>
        <v>0</v>
      </c>
      <c r="W55" s="76"/>
      <c r="X55" s="507">
        <f t="shared" si="13"/>
        <v>0</v>
      </c>
      <c r="Y55" s="507">
        <f t="shared" si="13"/>
        <v>0</v>
      </c>
      <c r="Z55" s="507">
        <f t="shared" si="13"/>
        <v>0</v>
      </c>
      <c r="AA55" s="507">
        <f t="shared" si="13"/>
        <v>0</v>
      </c>
      <c r="AB55" s="507">
        <f t="shared" si="13"/>
        <v>0</v>
      </c>
      <c r="AC55" s="77"/>
      <c r="AD55" s="47"/>
    </row>
    <row r="56" spans="2:30" x14ac:dyDescent="0.2">
      <c r="B56" s="45"/>
      <c r="C56" s="74"/>
      <c r="D56" s="211"/>
      <c r="E56" s="211"/>
      <c r="F56" s="265"/>
      <c r="G56" s="264"/>
      <c r="H56" s="213"/>
      <c r="I56" s="264"/>
      <c r="J56" s="264"/>
      <c r="K56" s="76"/>
      <c r="L56" s="166">
        <f t="shared" si="8"/>
        <v>0</v>
      </c>
      <c r="M56" s="507">
        <f t="shared" si="0"/>
        <v>0</v>
      </c>
      <c r="N56" s="507">
        <f t="shared" si="1"/>
        <v>0</v>
      </c>
      <c r="O56" s="508" t="str">
        <f t="shared" si="2"/>
        <v>-</v>
      </c>
      <c r="P56" s="507">
        <f t="shared" si="3"/>
        <v>0</v>
      </c>
      <c r="Q56" s="76"/>
      <c r="R56" s="507">
        <f t="shared" si="4"/>
        <v>0</v>
      </c>
      <c r="S56" s="507">
        <f t="shared" si="5"/>
        <v>0</v>
      </c>
      <c r="T56" s="507">
        <f t="shared" si="6"/>
        <v>0</v>
      </c>
      <c r="U56" s="507">
        <f t="shared" si="9"/>
        <v>0</v>
      </c>
      <c r="V56" s="507">
        <f t="shared" si="9"/>
        <v>0</v>
      </c>
      <c r="W56" s="76"/>
      <c r="X56" s="507">
        <f t="shared" si="13"/>
        <v>0</v>
      </c>
      <c r="Y56" s="507">
        <f t="shared" si="13"/>
        <v>0</v>
      </c>
      <c r="Z56" s="507">
        <f t="shared" si="13"/>
        <v>0</v>
      </c>
      <c r="AA56" s="507">
        <f t="shared" si="13"/>
        <v>0</v>
      </c>
      <c r="AB56" s="507">
        <f t="shared" si="13"/>
        <v>0</v>
      </c>
      <c r="AC56" s="77"/>
      <c r="AD56" s="47"/>
    </row>
    <row r="57" spans="2:30" x14ac:dyDescent="0.2">
      <c r="B57" s="45"/>
      <c r="C57" s="74"/>
      <c r="D57" s="211"/>
      <c r="E57" s="211"/>
      <c r="F57" s="265"/>
      <c r="G57" s="264"/>
      <c r="H57" s="213"/>
      <c r="I57" s="264"/>
      <c r="J57" s="264"/>
      <c r="K57" s="76"/>
      <c r="L57" s="166">
        <f t="shared" si="8"/>
        <v>0</v>
      </c>
      <c r="M57" s="507">
        <f t="shared" si="0"/>
        <v>0</v>
      </c>
      <c r="N57" s="507">
        <f t="shared" si="1"/>
        <v>0</v>
      </c>
      <c r="O57" s="508" t="str">
        <f t="shared" si="2"/>
        <v>-</v>
      </c>
      <c r="P57" s="507">
        <f t="shared" si="3"/>
        <v>0</v>
      </c>
      <c r="Q57" s="76"/>
      <c r="R57" s="507">
        <f t="shared" si="4"/>
        <v>0</v>
      </c>
      <c r="S57" s="507">
        <f t="shared" si="5"/>
        <v>0</v>
      </c>
      <c r="T57" s="507">
        <f t="shared" si="6"/>
        <v>0</v>
      </c>
      <c r="U57" s="507">
        <f t="shared" si="9"/>
        <v>0</v>
      </c>
      <c r="V57" s="507">
        <f t="shared" si="9"/>
        <v>0</v>
      </c>
      <c r="W57" s="76"/>
      <c r="X57" s="507">
        <f t="shared" si="13"/>
        <v>0</v>
      </c>
      <c r="Y57" s="507">
        <f t="shared" si="13"/>
        <v>0</v>
      </c>
      <c r="Z57" s="507">
        <f t="shared" si="13"/>
        <v>0</v>
      </c>
      <c r="AA57" s="507">
        <f t="shared" si="13"/>
        <v>0</v>
      </c>
      <c r="AB57" s="507">
        <f t="shared" si="13"/>
        <v>0</v>
      </c>
      <c r="AC57" s="77"/>
      <c r="AD57" s="47"/>
    </row>
    <row r="58" spans="2:30" x14ac:dyDescent="0.2">
      <c r="B58" s="45"/>
      <c r="C58" s="74"/>
      <c r="D58" s="211"/>
      <c r="E58" s="211"/>
      <c r="F58" s="265"/>
      <c r="G58" s="264"/>
      <c r="H58" s="213"/>
      <c r="I58" s="264"/>
      <c r="J58" s="264"/>
      <c r="K58" s="76"/>
      <c r="L58" s="166">
        <f t="shared" si="8"/>
        <v>0</v>
      </c>
      <c r="M58" s="507">
        <f t="shared" si="0"/>
        <v>0</v>
      </c>
      <c r="N58" s="507">
        <f t="shared" si="1"/>
        <v>0</v>
      </c>
      <c r="O58" s="508" t="str">
        <f t="shared" si="2"/>
        <v>-</v>
      </c>
      <c r="P58" s="507">
        <f t="shared" si="3"/>
        <v>0</v>
      </c>
      <c r="Q58" s="76"/>
      <c r="R58" s="507">
        <f t="shared" si="4"/>
        <v>0</v>
      </c>
      <c r="S58" s="507">
        <f t="shared" si="5"/>
        <v>0</v>
      </c>
      <c r="T58" s="507">
        <f t="shared" si="6"/>
        <v>0</v>
      </c>
      <c r="U58" s="507">
        <f t="shared" si="9"/>
        <v>0</v>
      </c>
      <c r="V58" s="507">
        <f t="shared" si="9"/>
        <v>0</v>
      </c>
      <c r="W58" s="76"/>
      <c r="X58" s="507">
        <f t="shared" si="13"/>
        <v>0</v>
      </c>
      <c r="Y58" s="507">
        <f t="shared" si="13"/>
        <v>0</v>
      </c>
      <c r="Z58" s="507">
        <f t="shared" si="13"/>
        <v>0</v>
      </c>
      <c r="AA58" s="507">
        <f t="shared" si="13"/>
        <v>0</v>
      </c>
      <c r="AB58" s="507">
        <f t="shared" si="13"/>
        <v>0</v>
      </c>
      <c r="AC58" s="77"/>
      <c r="AD58" s="47"/>
    </row>
    <row r="59" spans="2:30" x14ac:dyDescent="0.2">
      <c r="B59" s="45"/>
      <c r="C59" s="74"/>
      <c r="D59" s="211"/>
      <c r="E59" s="211"/>
      <c r="F59" s="265"/>
      <c r="G59" s="264"/>
      <c r="H59" s="213"/>
      <c r="I59" s="264"/>
      <c r="J59" s="264"/>
      <c r="K59" s="76"/>
      <c r="L59" s="166">
        <f t="shared" si="8"/>
        <v>0</v>
      </c>
      <c r="M59" s="507">
        <f t="shared" si="0"/>
        <v>0</v>
      </c>
      <c r="N59" s="507">
        <f t="shared" si="1"/>
        <v>0</v>
      </c>
      <c r="O59" s="508" t="str">
        <f t="shared" si="2"/>
        <v>-</v>
      </c>
      <c r="P59" s="507">
        <f t="shared" si="3"/>
        <v>0</v>
      </c>
      <c r="Q59" s="76"/>
      <c r="R59" s="507">
        <f t="shared" si="4"/>
        <v>0</v>
      </c>
      <c r="S59" s="507">
        <f t="shared" si="5"/>
        <v>0</v>
      </c>
      <c r="T59" s="507">
        <f t="shared" si="6"/>
        <v>0</v>
      </c>
      <c r="U59" s="507">
        <f t="shared" si="9"/>
        <v>0</v>
      </c>
      <c r="V59" s="507">
        <f t="shared" si="9"/>
        <v>0</v>
      </c>
      <c r="W59" s="76"/>
      <c r="X59" s="507">
        <f t="shared" si="13"/>
        <v>0</v>
      </c>
      <c r="Y59" s="507">
        <f t="shared" si="13"/>
        <v>0</v>
      </c>
      <c r="Z59" s="507">
        <f t="shared" si="13"/>
        <v>0</v>
      </c>
      <c r="AA59" s="507">
        <f t="shared" si="13"/>
        <v>0</v>
      </c>
      <c r="AB59" s="507">
        <f t="shared" si="13"/>
        <v>0</v>
      </c>
      <c r="AC59" s="77"/>
      <c r="AD59" s="47"/>
    </row>
    <row r="60" spans="2:30" x14ac:dyDescent="0.2">
      <c r="B60" s="45"/>
      <c r="C60" s="74"/>
      <c r="D60" s="211"/>
      <c r="E60" s="211"/>
      <c r="F60" s="265"/>
      <c r="G60" s="264"/>
      <c r="H60" s="213"/>
      <c r="I60" s="264"/>
      <c r="J60" s="264"/>
      <c r="K60" s="76"/>
      <c r="L60" s="166">
        <f t="shared" si="8"/>
        <v>0</v>
      </c>
      <c r="M60" s="507">
        <f t="shared" si="0"/>
        <v>0</v>
      </c>
      <c r="N60" s="507">
        <f t="shared" si="1"/>
        <v>0</v>
      </c>
      <c r="O60" s="508" t="str">
        <f t="shared" si="2"/>
        <v>-</v>
      </c>
      <c r="P60" s="507">
        <f t="shared" si="3"/>
        <v>0</v>
      </c>
      <c r="Q60" s="76"/>
      <c r="R60" s="507">
        <f t="shared" si="4"/>
        <v>0</v>
      </c>
      <c r="S60" s="507">
        <f t="shared" si="5"/>
        <v>0</v>
      </c>
      <c r="T60" s="507">
        <f t="shared" si="6"/>
        <v>0</v>
      </c>
      <c r="U60" s="507">
        <f t="shared" si="9"/>
        <v>0</v>
      </c>
      <c r="V60" s="507">
        <f t="shared" si="9"/>
        <v>0</v>
      </c>
      <c r="W60" s="76"/>
      <c r="X60" s="507">
        <f t="shared" si="13"/>
        <v>0</v>
      </c>
      <c r="Y60" s="507">
        <f t="shared" si="13"/>
        <v>0</v>
      </c>
      <c r="Z60" s="507">
        <f t="shared" si="13"/>
        <v>0</v>
      </c>
      <c r="AA60" s="507">
        <f t="shared" si="13"/>
        <v>0</v>
      </c>
      <c r="AB60" s="507">
        <f t="shared" si="13"/>
        <v>0</v>
      </c>
      <c r="AC60" s="77"/>
      <c r="AD60" s="47"/>
    </row>
    <row r="61" spans="2:30" x14ac:dyDescent="0.2">
      <c r="B61" s="45"/>
      <c r="C61" s="74"/>
      <c r="D61" s="211"/>
      <c r="E61" s="211"/>
      <c r="F61" s="265"/>
      <c r="G61" s="264"/>
      <c r="H61" s="213"/>
      <c r="I61" s="264"/>
      <c r="J61" s="264"/>
      <c r="K61" s="76"/>
      <c r="L61" s="166">
        <f t="shared" si="8"/>
        <v>0</v>
      </c>
      <c r="M61" s="507">
        <f t="shared" si="0"/>
        <v>0</v>
      </c>
      <c r="N61" s="507">
        <f t="shared" si="1"/>
        <v>0</v>
      </c>
      <c r="O61" s="508" t="str">
        <f t="shared" si="2"/>
        <v>-</v>
      </c>
      <c r="P61" s="507">
        <f t="shared" si="3"/>
        <v>0</v>
      </c>
      <c r="Q61" s="76"/>
      <c r="R61" s="507">
        <f t="shared" si="4"/>
        <v>0</v>
      </c>
      <c r="S61" s="507">
        <f t="shared" si="5"/>
        <v>0</v>
      </c>
      <c r="T61" s="507">
        <f t="shared" si="6"/>
        <v>0</v>
      </c>
      <c r="U61" s="507">
        <f t="shared" si="9"/>
        <v>0</v>
      </c>
      <c r="V61" s="507">
        <f t="shared" si="9"/>
        <v>0</v>
      </c>
      <c r="W61" s="76"/>
      <c r="X61" s="507">
        <f t="shared" si="13"/>
        <v>0</v>
      </c>
      <c r="Y61" s="507">
        <f t="shared" si="13"/>
        <v>0</v>
      </c>
      <c r="Z61" s="507">
        <f t="shared" si="13"/>
        <v>0</v>
      </c>
      <c r="AA61" s="507">
        <f t="shared" si="13"/>
        <v>0</v>
      </c>
      <c r="AB61" s="507">
        <f t="shared" si="13"/>
        <v>0</v>
      </c>
      <c r="AC61" s="77"/>
      <c r="AD61" s="47"/>
    </row>
    <row r="62" spans="2:30" x14ac:dyDescent="0.2">
      <c r="B62" s="45"/>
      <c r="C62" s="74"/>
      <c r="D62" s="211"/>
      <c r="E62" s="211"/>
      <c r="F62" s="265"/>
      <c r="G62" s="264"/>
      <c r="H62" s="213"/>
      <c r="I62" s="264"/>
      <c r="J62" s="264"/>
      <c r="K62" s="76"/>
      <c r="L62" s="166">
        <f t="shared" si="8"/>
        <v>0</v>
      </c>
      <c r="M62" s="507">
        <f t="shared" si="0"/>
        <v>0</v>
      </c>
      <c r="N62" s="507">
        <f t="shared" si="1"/>
        <v>0</v>
      </c>
      <c r="O62" s="508" t="str">
        <f t="shared" si="2"/>
        <v>-</v>
      </c>
      <c r="P62" s="507">
        <f t="shared" si="3"/>
        <v>0</v>
      </c>
      <c r="Q62" s="76"/>
      <c r="R62" s="507">
        <f t="shared" si="4"/>
        <v>0</v>
      </c>
      <c r="S62" s="507">
        <f t="shared" si="5"/>
        <v>0</v>
      </c>
      <c r="T62" s="507">
        <f t="shared" si="6"/>
        <v>0</v>
      </c>
      <c r="U62" s="507">
        <f t="shared" si="9"/>
        <v>0</v>
      </c>
      <c r="V62" s="507">
        <f t="shared" si="9"/>
        <v>0</v>
      </c>
      <c r="W62" s="76"/>
      <c r="X62" s="507">
        <f t="shared" si="13"/>
        <v>0</v>
      </c>
      <c r="Y62" s="507">
        <f t="shared" si="13"/>
        <v>0</v>
      </c>
      <c r="Z62" s="507">
        <f t="shared" si="13"/>
        <v>0</v>
      </c>
      <c r="AA62" s="507">
        <f t="shared" si="13"/>
        <v>0</v>
      </c>
      <c r="AB62" s="507">
        <f t="shared" si="13"/>
        <v>0</v>
      </c>
      <c r="AC62" s="77"/>
      <c r="AD62" s="47"/>
    </row>
    <row r="63" spans="2:30" x14ac:dyDescent="0.2">
      <c r="B63" s="45"/>
      <c r="C63" s="74"/>
      <c r="D63" s="211"/>
      <c r="E63" s="211"/>
      <c r="F63" s="265"/>
      <c r="G63" s="264"/>
      <c r="H63" s="213"/>
      <c r="I63" s="264"/>
      <c r="J63" s="264"/>
      <c r="K63" s="76"/>
      <c r="L63" s="166">
        <f t="shared" si="8"/>
        <v>0</v>
      </c>
      <c r="M63" s="507">
        <f t="shared" si="0"/>
        <v>0</v>
      </c>
      <c r="N63" s="507">
        <f t="shared" si="1"/>
        <v>0</v>
      </c>
      <c r="O63" s="508" t="str">
        <f t="shared" si="2"/>
        <v>-</v>
      </c>
      <c r="P63" s="507">
        <f t="shared" si="3"/>
        <v>0</v>
      </c>
      <c r="Q63" s="76"/>
      <c r="R63" s="507">
        <f t="shared" si="4"/>
        <v>0</v>
      </c>
      <c r="S63" s="507">
        <f t="shared" si="5"/>
        <v>0</v>
      </c>
      <c r="T63" s="507">
        <f t="shared" si="6"/>
        <v>0</v>
      </c>
      <c r="U63" s="507">
        <f t="shared" si="9"/>
        <v>0</v>
      </c>
      <c r="V63" s="507">
        <f t="shared" si="9"/>
        <v>0</v>
      </c>
      <c r="W63" s="76"/>
      <c r="X63" s="507">
        <f t="shared" si="13"/>
        <v>0</v>
      </c>
      <c r="Y63" s="507">
        <f t="shared" si="13"/>
        <v>0</v>
      </c>
      <c r="Z63" s="507">
        <f t="shared" si="13"/>
        <v>0</v>
      </c>
      <c r="AA63" s="507">
        <f t="shared" si="13"/>
        <v>0</v>
      </c>
      <c r="AB63" s="507">
        <f t="shared" si="13"/>
        <v>0</v>
      </c>
      <c r="AC63" s="77"/>
      <c r="AD63" s="47"/>
    </row>
    <row r="64" spans="2:30" x14ac:dyDescent="0.2">
      <c r="B64" s="45"/>
      <c r="C64" s="74"/>
      <c r="D64" s="211"/>
      <c r="E64" s="211"/>
      <c r="F64" s="265"/>
      <c r="G64" s="264"/>
      <c r="H64" s="213"/>
      <c r="I64" s="264"/>
      <c r="J64" s="264"/>
      <c r="K64" s="76"/>
      <c r="L64" s="166">
        <f t="shared" si="8"/>
        <v>0</v>
      </c>
      <c r="M64" s="507">
        <f t="shared" si="0"/>
        <v>0</v>
      </c>
      <c r="N64" s="507">
        <f t="shared" si="1"/>
        <v>0</v>
      </c>
      <c r="O64" s="508" t="str">
        <f t="shared" si="2"/>
        <v>-</v>
      </c>
      <c r="P64" s="507">
        <f t="shared" si="3"/>
        <v>0</v>
      </c>
      <c r="Q64" s="76"/>
      <c r="R64" s="507">
        <f t="shared" si="4"/>
        <v>0</v>
      </c>
      <c r="S64" s="507">
        <f t="shared" si="5"/>
        <v>0</v>
      </c>
      <c r="T64" s="507">
        <f t="shared" si="6"/>
        <v>0</v>
      </c>
      <c r="U64" s="507">
        <f t="shared" si="9"/>
        <v>0</v>
      </c>
      <c r="V64" s="507">
        <f t="shared" si="9"/>
        <v>0</v>
      </c>
      <c r="W64" s="76"/>
      <c r="X64" s="507">
        <f t="shared" si="13"/>
        <v>0</v>
      </c>
      <c r="Y64" s="507">
        <f t="shared" si="13"/>
        <v>0</v>
      </c>
      <c r="Z64" s="507">
        <f t="shared" si="13"/>
        <v>0</v>
      </c>
      <c r="AA64" s="507">
        <f t="shared" si="13"/>
        <v>0</v>
      </c>
      <c r="AB64" s="507">
        <f t="shared" si="13"/>
        <v>0</v>
      </c>
      <c r="AC64" s="77"/>
      <c r="AD64" s="47"/>
    </row>
    <row r="65" spans="2:30" x14ac:dyDescent="0.2">
      <c r="B65" s="45"/>
      <c r="C65" s="74"/>
      <c r="D65" s="211"/>
      <c r="E65" s="211"/>
      <c r="F65" s="265"/>
      <c r="G65" s="264"/>
      <c r="H65" s="213"/>
      <c r="I65" s="264"/>
      <c r="J65" s="264"/>
      <c r="K65" s="76"/>
      <c r="L65" s="166">
        <f t="shared" si="8"/>
        <v>0</v>
      </c>
      <c r="M65" s="507">
        <f t="shared" si="0"/>
        <v>0</v>
      </c>
      <c r="N65" s="507">
        <f t="shared" si="1"/>
        <v>0</v>
      </c>
      <c r="O65" s="508" t="str">
        <f t="shared" si="2"/>
        <v>-</v>
      </c>
      <c r="P65" s="507">
        <f t="shared" si="3"/>
        <v>0</v>
      </c>
      <c r="Q65" s="76"/>
      <c r="R65" s="507">
        <f t="shared" si="4"/>
        <v>0</v>
      </c>
      <c r="S65" s="507">
        <f t="shared" si="5"/>
        <v>0</v>
      </c>
      <c r="T65" s="507">
        <f t="shared" si="6"/>
        <v>0</v>
      </c>
      <c r="U65" s="507">
        <f t="shared" si="9"/>
        <v>0</v>
      </c>
      <c r="V65" s="507">
        <f t="shared" si="9"/>
        <v>0</v>
      </c>
      <c r="W65" s="76"/>
      <c r="X65" s="507">
        <f t="shared" si="13"/>
        <v>0</v>
      </c>
      <c r="Y65" s="507">
        <f t="shared" si="13"/>
        <v>0</v>
      </c>
      <c r="Z65" s="507">
        <f t="shared" si="13"/>
        <v>0</v>
      </c>
      <c r="AA65" s="507">
        <f t="shared" si="13"/>
        <v>0</v>
      </c>
      <c r="AB65" s="507">
        <f t="shared" si="13"/>
        <v>0</v>
      </c>
      <c r="AC65" s="77"/>
      <c r="AD65" s="47"/>
    </row>
    <row r="66" spans="2:30" x14ac:dyDescent="0.2">
      <c r="B66" s="45"/>
      <c r="C66" s="74"/>
      <c r="D66" s="211"/>
      <c r="E66" s="211"/>
      <c r="F66" s="265"/>
      <c r="G66" s="264"/>
      <c r="H66" s="213"/>
      <c r="I66" s="264"/>
      <c r="J66" s="264"/>
      <c r="K66" s="76"/>
      <c r="L66" s="166">
        <f t="shared" si="8"/>
        <v>0</v>
      </c>
      <c r="M66" s="507">
        <f t="shared" ref="M66:M88" si="14">G66*H66</f>
        <v>0</v>
      </c>
      <c r="N66" s="507">
        <f t="shared" ref="N66:N88" si="15">IF(G66=0,0,(G66*H66)/L66)</f>
        <v>0</v>
      </c>
      <c r="O66" s="508" t="str">
        <f t="shared" ref="O66:O88" si="16">IF(L66=0,"-",(IF(L66&gt;3000,"-",I66+L66-1)))</f>
        <v>-</v>
      </c>
      <c r="P66" s="507">
        <f t="shared" si="3"/>
        <v>0</v>
      </c>
      <c r="Q66" s="76"/>
      <c r="R66" s="507">
        <f t="shared" si="4"/>
        <v>0</v>
      </c>
      <c r="S66" s="507">
        <f t="shared" si="5"/>
        <v>0</v>
      </c>
      <c r="T66" s="507">
        <f t="shared" si="6"/>
        <v>0</v>
      </c>
      <c r="U66" s="507">
        <f t="shared" si="9"/>
        <v>0</v>
      </c>
      <c r="V66" s="507">
        <f t="shared" si="9"/>
        <v>0</v>
      </c>
      <c r="W66" s="76"/>
      <c r="X66" s="507">
        <f t="shared" si="13"/>
        <v>0</v>
      </c>
      <c r="Y66" s="507">
        <f t="shared" si="13"/>
        <v>0</v>
      </c>
      <c r="Z66" s="507">
        <f t="shared" si="13"/>
        <v>0</v>
      </c>
      <c r="AA66" s="507">
        <f t="shared" si="13"/>
        <v>0</v>
      </c>
      <c r="AB66" s="507">
        <f t="shared" si="13"/>
        <v>0</v>
      </c>
      <c r="AC66" s="77"/>
      <c r="AD66" s="47"/>
    </row>
    <row r="67" spans="2:30" x14ac:dyDescent="0.2">
      <c r="B67" s="45"/>
      <c r="C67" s="74"/>
      <c r="D67" s="211"/>
      <c r="E67" s="211"/>
      <c r="F67" s="265"/>
      <c r="G67" s="264"/>
      <c r="H67" s="213"/>
      <c r="I67" s="264"/>
      <c r="J67" s="264"/>
      <c r="K67" s="76"/>
      <c r="L67" s="166">
        <f t="shared" si="8"/>
        <v>0</v>
      </c>
      <c r="M67" s="507">
        <f t="shared" si="14"/>
        <v>0</v>
      </c>
      <c r="N67" s="507">
        <f t="shared" si="15"/>
        <v>0</v>
      </c>
      <c r="O67" s="508" t="str">
        <f t="shared" si="16"/>
        <v>-</v>
      </c>
      <c r="P67" s="507">
        <f t="shared" si="3"/>
        <v>0</v>
      </c>
      <c r="Q67" s="76"/>
      <c r="R67" s="507">
        <f t="shared" ref="R67:V76" si="17">(IF(R$8&lt;$I67,0,IF($O67&lt;=R$8-1,0,$N67)))</f>
        <v>0</v>
      </c>
      <c r="S67" s="507">
        <f t="shared" si="17"/>
        <v>0</v>
      </c>
      <c r="T67" s="507">
        <f t="shared" si="17"/>
        <v>0</v>
      </c>
      <c r="U67" s="507">
        <f t="shared" si="17"/>
        <v>0</v>
      </c>
      <c r="V67" s="507">
        <f t="shared" si="17"/>
        <v>0</v>
      </c>
      <c r="W67" s="76"/>
      <c r="X67" s="507">
        <f t="shared" ref="X67:Z85" si="18">IF(X$8=$I67,($G67*$H67),0)</f>
        <v>0</v>
      </c>
      <c r="Y67" s="507">
        <f t="shared" si="18"/>
        <v>0</v>
      </c>
      <c r="Z67" s="507">
        <f t="shared" si="18"/>
        <v>0</v>
      </c>
      <c r="AA67" s="507">
        <f t="shared" ref="AA67:AB76" si="19">IF(AA$8=$I67,($G67*$H67),0)</f>
        <v>0</v>
      </c>
      <c r="AB67" s="507">
        <f t="shared" si="19"/>
        <v>0</v>
      </c>
      <c r="AC67" s="77"/>
      <c r="AD67" s="47"/>
    </row>
    <row r="68" spans="2:30" x14ac:dyDescent="0.2">
      <c r="B68" s="45"/>
      <c r="C68" s="74"/>
      <c r="D68" s="211"/>
      <c r="E68" s="211"/>
      <c r="F68" s="265"/>
      <c r="G68" s="264"/>
      <c r="H68" s="213"/>
      <c r="I68" s="264"/>
      <c r="J68" s="264"/>
      <c r="K68" s="76"/>
      <c r="L68" s="166">
        <f t="shared" ref="L68:L88" si="20">IF(J68="geen",9999999999,J68)</f>
        <v>0</v>
      </c>
      <c r="M68" s="507">
        <f t="shared" si="14"/>
        <v>0</v>
      </c>
      <c r="N68" s="507">
        <f t="shared" si="15"/>
        <v>0</v>
      </c>
      <c r="O68" s="508" t="str">
        <f t="shared" si="16"/>
        <v>-</v>
      </c>
      <c r="P68" s="507">
        <f t="shared" si="3"/>
        <v>0</v>
      </c>
      <c r="Q68" s="76"/>
      <c r="R68" s="507">
        <f t="shared" si="17"/>
        <v>0</v>
      </c>
      <c r="S68" s="507">
        <f t="shared" si="17"/>
        <v>0</v>
      </c>
      <c r="T68" s="507">
        <f t="shared" si="17"/>
        <v>0</v>
      </c>
      <c r="U68" s="507">
        <f t="shared" si="17"/>
        <v>0</v>
      </c>
      <c r="V68" s="507">
        <f t="shared" si="17"/>
        <v>0</v>
      </c>
      <c r="W68" s="76"/>
      <c r="X68" s="507">
        <f t="shared" si="18"/>
        <v>0</v>
      </c>
      <c r="Y68" s="507">
        <f t="shared" si="18"/>
        <v>0</v>
      </c>
      <c r="Z68" s="507">
        <f t="shared" si="18"/>
        <v>0</v>
      </c>
      <c r="AA68" s="507">
        <f t="shared" si="19"/>
        <v>0</v>
      </c>
      <c r="AB68" s="507">
        <f t="shared" si="19"/>
        <v>0</v>
      </c>
      <c r="AC68" s="77"/>
      <c r="AD68" s="47"/>
    </row>
    <row r="69" spans="2:30" x14ac:dyDescent="0.2">
      <c r="B69" s="45"/>
      <c r="C69" s="74"/>
      <c r="D69" s="211"/>
      <c r="E69" s="211"/>
      <c r="F69" s="265"/>
      <c r="G69" s="264"/>
      <c r="H69" s="213"/>
      <c r="I69" s="264"/>
      <c r="J69" s="264"/>
      <c r="K69" s="76"/>
      <c r="L69" s="166">
        <f t="shared" si="20"/>
        <v>0</v>
      </c>
      <c r="M69" s="507">
        <f t="shared" si="14"/>
        <v>0</v>
      </c>
      <c r="N69" s="507">
        <f t="shared" si="15"/>
        <v>0</v>
      </c>
      <c r="O69" s="508" t="str">
        <f t="shared" si="16"/>
        <v>-</v>
      </c>
      <c r="P69" s="507">
        <f t="shared" si="3"/>
        <v>0</v>
      </c>
      <c r="Q69" s="76"/>
      <c r="R69" s="507">
        <f t="shared" si="17"/>
        <v>0</v>
      </c>
      <c r="S69" s="507">
        <f t="shared" si="17"/>
        <v>0</v>
      </c>
      <c r="T69" s="507">
        <f t="shared" si="17"/>
        <v>0</v>
      </c>
      <c r="U69" s="507">
        <f t="shared" si="17"/>
        <v>0</v>
      </c>
      <c r="V69" s="507">
        <f t="shared" si="17"/>
        <v>0</v>
      </c>
      <c r="W69" s="76"/>
      <c r="X69" s="507">
        <f t="shared" si="18"/>
        <v>0</v>
      </c>
      <c r="Y69" s="507">
        <f t="shared" si="18"/>
        <v>0</v>
      </c>
      <c r="Z69" s="507">
        <f t="shared" si="18"/>
        <v>0</v>
      </c>
      <c r="AA69" s="507">
        <f t="shared" si="19"/>
        <v>0</v>
      </c>
      <c r="AB69" s="507">
        <f t="shared" si="19"/>
        <v>0</v>
      </c>
      <c r="AC69" s="77"/>
      <c r="AD69" s="47"/>
    </row>
    <row r="70" spans="2:30" x14ac:dyDescent="0.2">
      <c r="B70" s="45"/>
      <c r="C70" s="74"/>
      <c r="D70" s="211"/>
      <c r="E70" s="211"/>
      <c r="F70" s="265"/>
      <c r="G70" s="264"/>
      <c r="H70" s="213"/>
      <c r="I70" s="264"/>
      <c r="J70" s="264"/>
      <c r="K70" s="76"/>
      <c r="L70" s="166">
        <f t="shared" si="20"/>
        <v>0</v>
      </c>
      <c r="M70" s="507">
        <f t="shared" si="14"/>
        <v>0</v>
      </c>
      <c r="N70" s="507">
        <f t="shared" si="15"/>
        <v>0</v>
      </c>
      <c r="O70" s="508" t="str">
        <f t="shared" si="16"/>
        <v>-</v>
      </c>
      <c r="P70" s="507">
        <f t="shared" si="3"/>
        <v>0</v>
      </c>
      <c r="Q70" s="76"/>
      <c r="R70" s="507">
        <f t="shared" si="17"/>
        <v>0</v>
      </c>
      <c r="S70" s="507">
        <f t="shared" si="17"/>
        <v>0</v>
      </c>
      <c r="T70" s="507">
        <f t="shared" si="17"/>
        <v>0</v>
      </c>
      <c r="U70" s="507">
        <f t="shared" si="17"/>
        <v>0</v>
      </c>
      <c r="V70" s="507">
        <f t="shared" si="17"/>
        <v>0</v>
      </c>
      <c r="W70" s="76"/>
      <c r="X70" s="507">
        <f t="shared" si="18"/>
        <v>0</v>
      </c>
      <c r="Y70" s="507">
        <f t="shared" si="18"/>
        <v>0</v>
      </c>
      <c r="Z70" s="507">
        <f t="shared" si="18"/>
        <v>0</v>
      </c>
      <c r="AA70" s="507">
        <f t="shared" si="19"/>
        <v>0</v>
      </c>
      <c r="AB70" s="507">
        <f t="shared" si="19"/>
        <v>0</v>
      </c>
      <c r="AC70" s="77"/>
      <c r="AD70" s="47"/>
    </row>
    <row r="71" spans="2:30" x14ac:dyDescent="0.2">
      <c r="B71" s="45"/>
      <c r="C71" s="74"/>
      <c r="D71" s="211"/>
      <c r="E71" s="211"/>
      <c r="F71" s="265"/>
      <c r="G71" s="264"/>
      <c r="H71" s="213"/>
      <c r="I71" s="264"/>
      <c r="J71" s="264"/>
      <c r="K71" s="76"/>
      <c r="L71" s="166">
        <f t="shared" si="20"/>
        <v>0</v>
      </c>
      <c r="M71" s="507">
        <f t="shared" si="14"/>
        <v>0</v>
      </c>
      <c r="N71" s="507">
        <f t="shared" si="15"/>
        <v>0</v>
      </c>
      <c r="O71" s="508" t="str">
        <f t="shared" si="16"/>
        <v>-</v>
      </c>
      <c r="P71" s="507">
        <f t="shared" si="3"/>
        <v>0</v>
      </c>
      <c r="Q71" s="76"/>
      <c r="R71" s="507">
        <f t="shared" si="17"/>
        <v>0</v>
      </c>
      <c r="S71" s="507">
        <f t="shared" si="17"/>
        <v>0</v>
      </c>
      <c r="T71" s="507">
        <f t="shared" si="17"/>
        <v>0</v>
      </c>
      <c r="U71" s="507">
        <f t="shared" si="17"/>
        <v>0</v>
      </c>
      <c r="V71" s="507">
        <f t="shared" si="17"/>
        <v>0</v>
      </c>
      <c r="W71" s="76"/>
      <c r="X71" s="507">
        <f t="shared" si="18"/>
        <v>0</v>
      </c>
      <c r="Y71" s="507">
        <f t="shared" si="18"/>
        <v>0</v>
      </c>
      <c r="Z71" s="507">
        <f t="shared" si="18"/>
        <v>0</v>
      </c>
      <c r="AA71" s="507">
        <f t="shared" si="19"/>
        <v>0</v>
      </c>
      <c r="AB71" s="507">
        <f t="shared" si="19"/>
        <v>0</v>
      </c>
      <c r="AC71" s="77"/>
      <c r="AD71" s="47"/>
    </row>
    <row r="72" spans="2:30" x14ac:dyDescent="0.2">
      <c r="B72" s="45"/>
      <c r="C72" s="74"/>
      <c r="D72" s="211"/>
      <c r="E72" s="211"/>
      <c r="F72" s="265"/>
      <c r="G72" s="264"/>
      <c r="H72" s="213"/>
      <c r="I72" s="264"/>
      <c r="J72" s="264"/>
      <c r="K72" s="76"/>
      <c r="L72" s="166">
        <f t="shared" si="20"/>
        <v>0</v>
      </c>
      <c r="M72" s="507">
        <f t="shared" si="14"/>
        <v>0</v>
      </c>
      <c r="N72" s="507">
        <f t="shared" si="15"/>
        <v>0</v>
      </c>
      <c r="O72" s="508" t="str">
        <f t="shared" si="16"/>
        <v>-</v>
      </c>
      <c r="P72" s="507">
        <f t="shared" si="3"/>
        <v>0</v>
      </c>
      <c r="Q72" s="76"/>
      <c r="R72" s="507">
        <f t="shared" si="17"/>
        <v>0</v>
      </c>
      <c r="S72" s="507">
        <f t="shared" si="17"/>
        <v>0</v>
      </c>
      <c r="T72" s="507">
        <f t="shared" si="17"/>
        <v>0</v>
      </c>
      <c r="U72" s="507">
        <f t="shared" si="17"/>
        <v>0</v>
      </c>
      <c r="V72" s="507">
        <f t="shared" si="17"/>
        <v>0</v>
      </c>
      <c r="W72" s="76"/>
      <c r="X72" s="507">
        <f t="shared" si="18"/>
        <v>0</v>
      </c>
      <c r="Y72" s="507">
        <f t="shared" si="18"/>
        <v>0</v>
      </c>
      <c r="Z72" s="507">
        <f t="shared" si="18"/>
        <v>0</v>
      </c>
      <c r="AA72" s="507">
        <f t="shared" si="19"/>
        <v>0</v>
      </c>
      <c r="AB72" s="507">
        <f t="shared" si="19"/>
        <v>0</v>
      </c>
      <c r="AC72" s="77"/>
      <c r="AD72" s="47"/>
    </row>
    <row r="73" spans="2:30" x14ac:dyDescent="0.2">
      <c r="B73" s="45"/>
      <c r="C73" s="74"/>
      <c r="D73" s="211"/>
      <c r="E73" s="211"/>
      <c r="F73" s="265"/>
      <c r="G73" s="264"/>
      <c r="H73" s="213"/>
      <c r="I73" s="264"/>
      <c r="J73" s="264"/>
      <c r="K73" s="76"/>
      <c r="L73" s="166">
        <f t="shared" si="20"/>
        <v>0</v>
      </c>
      <c r="M73" s="507">
        <f t="shared" si="14"/>
        <v>0</v>
      </c>
      <c r="N73" s="507">
        <f t="shared" si="15"/>
        <v>0</v>
      </c>
      <c r="O73" s="508" t="str">
        <f t="shared" si="16"/>
        <v>-</v>
      </c>
      <c r="P73" s="507">
        <f t="shared" si="3"/>
        <v>0</v>
      </c>
      <c r="Q73" s="76"/>
      <c r="R73" s="507">
        <f t="shared" si="17"/>
        <v>0</v>
      </c>
      <c r="S73" s="507">
        <f t="shared" si="17"/>
        <v>0</v>
      </c>
      <c r="T73" s="507">
        <f t="shared" si="17"/>
        <v>0</v>
      </c>
      <c r="U73" s="507">
        <f t="shared" si="17"/>
        <v>0</v>
      </c>
      <c r="V73" s="507">
        <f t="shared" si="17"/>
        <v>0</v>
      </c>
      <c r="W73" s="76"/>
      <c r="X73" s="507">
        <f t="shared" si="18"/>
        <v>0</v>
      </c>
      <c r="Y73" s="507">
        <f t="shared" si="18"/>
        <v>0</v>
      </c>
      <c r="Z73" s="507">
        <f t="shared" si="18"/>
        <v>0</v>
      </c>
      <c r="AA73" s="507">
        <f t="shared" si="19"/>
        <v>0</v>
      </c>
      <c r="AB73" s="507">
        <f t="shared" si="19"/>
        <v>0</v>
      </c>
      <c r="AC73" s="77"/>
      <c r="AD73" s="47"/>
    </row>
    <row r="74" spans="2:30" x14ac:dyDescent="0.2">
      <c r="B74" s="45"/>
      <c r="C74" s="74"/>
      <c r="D74" s="211"/>
      <c r="E74" s="211"/>
      <c r="F74" s="265"/>
      <c r="G74" s="264"/>
      <c r="H74" s="213"/>
      <c r="I74" s="264"/>
      <c r="J74" s="264"/>
      <c r="K74" s="76"/>
      <c r="L74" s="166">
        <f t="shared" si="20"/>
        <v>0</v>
      </c>
      <c r="M74" s="507">
        <f t="shared" si="14"/>
        <v>0</v>
      </c>
      <c r="N74" s="507">
        <f t="shared" si="15"/>
        <v>0</v>
      </c>
      <c r="O74" s="508" t="str">
        <f t="shared" si="16"/>
        <v>-</v>
      </c>
      <c r="P74" s="507">
        <f t="shared" si="3"/>
        <v>0</v>
      </c>
      <c r="Q74" s="76"/>
      <c r="R74" s="507">
        <f t="shared" si="17"/>
        <v>0</v>
      </c>
      <c r="S74" s="507">
        <f t="shared" si="17"/>
        <v>0</v>
      </c>
      <c r="T74" s="507">
        <f t="shared" si="17"/>
        <v>0</v>
      </c>
      <c r="U74" s="507">
        <f t="shared" si="17"/>
        <v>0</v>
      </c>
      <c r="V74" s="507">
        <f t="shared" si="17"/>
        <v>0</v>
      </c>
      <c r="W74" s="76"/>
      <c r="X74" s="507">
        <f t="shared" si="18"/>
        <v>0</v>
      </c>
      <c r="Y74" s="507">
        <f t="shared" si="18"/>
        <v>0</v>
      </c>
      <c r="Z74" s="507">
        <f t="shared" si="18"/>
        <v>0</v>
      </c>
      <c r="AA74" s="507">
        <f t="shared" si="19"/>
        <v>0</v>
      </c>
      <c r="AB74" s="507">
        <f t="shared" si="19"/>
        <v>0</v>
      </c>
      <c r="AC74" s="77"/>
      <c r="AD74" s="47"/>
    </row>
    <row r="75" spans="2:30" x14ac:dyDescent="0.2">
      <c r="B75" s="45"/>
      <c r="C75" s="74"/>
      <c r="D75" s="211"/>
      <c r="E75" s="211"/>
      <c r="F75" s="265"/>
      <c r="G75" s="264"/>
      <c r="H75" s="213"/>
      <c r="I75" s="264"/>
      <c r="J75" s="264"/>
      <c r="K75" s="76"/>
      <c r="L75" s="166">
        <f t="shared" si="20"/>
        <v>0</v>
      </c>
      <c r="M75" s="507">
        <f t="shared" si="14"/>
        <v>0</v>
      </c>
      <c r="N75" s="507">
        <f t="shared" si="15"/>
        <v>0</v>
      </c>
      <c r="O75" s="508" t="str">
        <f t="shared" si="16"/>
        <v>-</v>
      </c>
      <c r="P75" s="507">
        <f t="shared" si="3"/>
        <v>0</v>
      </c>
      <c r="Q75" s="76"/>
      <c r="R75" s="507">
        <f t="shared" si="17"/>
        <v>0</v>
      </c>
      <c r="S75" s="507">
        <f t="shared" si="17"/>
        <v>0</v>
      </c>
      <c r="T75" s="507">
        <f t="shared" si="17"/>
        <v>0</v>
      </c>
      <c r="U75" s="507">
        <f t="shared" si="17"/>
        <v>0</v>
      </c>
      <c r="V75" s="507">
        <f t="shared" si="17"/>
        <v>0</v>
      </c>
      <c r="W75" s="76"/>
      <c r="X75" s="507">
        <f t="shared" si="18"/>
        <v>0</v>
      </c>
      <c r="Y75" s="507">
        <f t="shared" si="18"/>
        <v>0</v>
      </c>
      <c r="Z75" s="507">
        <f t="shared" si="18"/>
        <v>0</v>
      </c>
      <c r="AA75" s="507">
        <f t="shared" si="19"/>
        <v>0</v>
      </c>
      <c r="AB75" s="507">
        <f t="shared" si="19"/>
        <v>0</v>
      </c>
      <c r="AC75" s="77"/>
      <c r="AD75" s="47"/>
    </row>
    <row r="76" spans="2:30" x14ac:dyDescent="0.2">
      <c r="B76" s="45"/>
      <c r="C76" s="74"/>
      <c r="D76" s="211"/>
      <c r="E76" s="211"/>
      <c r="F76" s="265"/>
      <c r="G76" s="264"/>
      <c r="H76" s="213"/>
      <c r="I76" s="264"/>
      <c r="J76" s="264"/>
      <c r="K76" s="76"/>
      <c r="L76" s="166">
        <f t="shared" si="20"/>
        <v>0</v>
      </c>
      <c r="M76" s="507">
        <f t="shared" si="14"/>
        <v>0</v>
      </c>
      <c r="N76" s="507">
        <f t="shared" si="15"/>
        <v>0</v>
      </c>
      <c r="O76" s="508" t="str">
        <f t="shared" si="16"/>
        <v>-</v>
      </c>
      <c r="P76" s="507">
        <f t="shared" si="3"/>
        <v>0</v>
      </c>
      <c r="Q76" s="76"/>
      <c r="R76" s="507">
        <f t="shared" si="17"/>
        <v>0</v>
      </c>
      <c r="S76" s="507">
        <f t="shared" si="17"/>
        <v>0</v>
      </c>
      <c r="T76" s="507">
        <f t="shared" si="17"/>
        <v>0</v>
      </c>
      <c r="U76" s="507">
        <f t="shared" si="17"/>
        <v>0</v>
      </c>
      <c r="V76" s="507">
        <f t="shared" si="17"/>
        <v>0</v>
      </c>
      <c r="W76" s="76"/>
      <c r="X76" s="507">
        <f t="shared" si="18"/>
        <v>0</v>
      </c>
      <c r="Y76" s="507">
        <f t="shared" si="18"/>
        <v>0</v>
      </c>
      <c r="Z76" s="507">
        <f t="shared" si="18"/>
        <v>0</v>
      </c>
      <c r="AA76" s="507">
        <f t="shared" si="19"/>
        <v>0</v>
      </c>
      <c r="AB76" s="507">
        <f t="shared" si="19"/>
        <v>0</v>
      </c>
      <c r="AC76" s="77"/>
      <c r="AD76" s="47"/>
    </row>
    <row r="77" spans="2:30" x14ac:dyDescent="0.2">
      <c r="B77" s="45"/>
      <c r="C77" s="74"/>
      <c r="D77" s="211"/>
      <c r="E77" s="211"/>
      <c r="F77" s="265"/>
      <c r="G77" s="264"/>
      <c r="H77" s="213"/>
      <c r="I77" s="264"/>
      <c r="J77" s="264"/>
      <c r="K77" s="76"/>
      <c r="L77" s="166">
        <f t="shared" si="20"/>
        <v>0</v>
      </c>
      <c r="M77" s="507">
        <f t="shared" si="14"/>
        <v>0</v>
      </c>
      <c r="N77" s="507">
        <f t="shared" si="15"/>
        <v>0</v>
      </c>
      <c r="O77" s="508" t="str">
        <f t="shared" si="16"/>
        <v>-</v>
      </c>
      <c r="P77" s="507">
        <f t="shared" si="3"/>
        <v>0</v>
      </c>
      <c r="Q77" s="76"/>
      <c r="R77" s="507">
        <f t="shared" ref="R77:V86" si="21">(IF(R$8&lt;$I77,0,IF($O77&lt;=R$8-1,0,$N77)))</f>
        <v>0</v>
      </c>
      <c r="S77" s="507">
        <f t="shared" si="21"/>
        <v>0</v>
      </c>
      <c r="T77" s="507">
        <f t="shared" si="21"/>
        <v>0</v>
      </c>
      <c r="U77" s="507">
        <f t="shared" si="21"/>
        <v>0</v>
      </c>
      <c r="V77" s="507">
        <f t="shared" si="21"/>
        <v>0</v>
      </c>
      <c r="W77" s="76"/>
      <c r="X77" s="507">
        <f t="shared" si="18"/>
        <v>0</v>
      </c>
      <c r="Y77" s="507">
        <f t="shared" si="18"/>
        <v>0</v>
      </c>
      <c r="Z77" s="507">
        <f t="shared" si="18"/>
        <v>0</v>
      </c>
      <c r="AA77" s="507">
        <f t="shared" ref="AA77:AB85" si="22">IF(AA$8=$I77,($G77*$H77),0)</f>
        <v>0</v>
      </c>
      <c r="AB77" s="507">
        <f t="shared" si="22"/>
        <v>0</v>
      </c>
      <c r="AC77" s="77"/>
      <c r="AD77" s="47"/>
    </row>
    <row r="78" spans="2:30" x14ac:dyDescent="0.2">
      <c r="B78" s="45"/>
      <c r="C78" s="74"/>
      <c r="D78" s="211"/>
      <c r="E78" s="211"/>
      <c r="F78" s="265"/>
      <c r="G78" s="264"/>
      <c r="H78" s="213"/>
      <c r="I78" s="264"/>
      <c r="J78" s="264"/>
      <c r="K78" s="76"/>
      <c r="L78" s="166">
        <f t="shared" si="20"/>
        <v>0</v>
      </c>
      <c r="M78" s="507">
        <f t="shared" si="14"/>
        <v>0</v>
      </c>
      <c r="N78" s="507">
        <f t="shared" si="15"/>
        <v>0</v>
      </c>
      <c r="O78" s="508" t="str">
        <f t="shared" si="16"/>
        <v>-</v>
      </c>
      <c r="P78" s="507">
        <f t="shared" ref="P78:P148" si="23">IF(J78="geen",IF(I78&lt;$R$8,G78*H78,0),IF(I78&gt;=$R$8,0,IF((H78*G78-(R$8-I78)*N78)&lt;0,0,H78*G78-(R$8-I78)*N78)))</f>
        <v>0</v>
      </c>
      <c r="Q78" s="76"/>
      <c r="R78" s="507">
        <f t="shared" si="21"/>
        <v>0</v>
      </c>
      <c r="S78" s="507">
        <f t="shared" si="21"/>
        <v>0</v>
      </c>
      <c r="T78" s="507">
        <f t="shared" si="21"/>
        <v>0</v>
      </c>
      <c r="U78" s="507">
        <f t="shared" si="21"/>
        <v>0</v>
      </c>
      <c r="V78" s="507">
        <f t="shared" si="21"/>
        <v>0</v>
      </c>
      <c r="W78" s="76"/>
      <c r="X78" s="507">
        <f t="shared" si="18"/>
        <v>0</v>
      </c>
      <c r="Y78" s="507">
        <f t="shared" si="18"/>
        <v>0</v>
      </c>
      <c r="Z78" s="507">
        <f t="shared" si="18"/>
        <v>0</v>
      </c>
      <c r="AA78" s="507">
        <f t="shared" si="22"/>
        <v>0</v>
      </c>
      <c r="AB78" s="507">
        <f t="shared" si="22"/>
        <v>0</v>
      </c>
      <c r="AC78" s="77"/>
      <c r="AD78" s="47"/>
    </row>
    <row r="79" spans="2:30" x14ac:dyDescent="0.2">
      <c r="B79" s="45"/>
      <c r="C79" s="74"/>
      <c r="D79" s="211"/>
      <c r="E79" s="211"/>
      <c r="F79" s="265"/>
      <c r="G79" s="264"/>
      <c r="H79" s="213"/>
      <c r="I79" s="264"/>
      <c r="J79" s="264"/>
      <c r="K79" s="76"/>
      <c r="L79" s="166">
        <f t="shared" si="20"/>
        <v>0</v>
      </c>
      <c r="M79" s="507">
        <f t="shared" si="14"/>
        <v>0</v>
      </c>
      <c r="N79" s="507">
        <f t="shared" si="15"/>
        <v>0</v>
      </c>
      <c r="O79" s="508" t="str">
        <f t="shared" si="16"/>
        <v>-</v>
      </c>
      <c r="P79" s="507">
        <f t="shared" si="23"/>
        <v>0</v>
      </c>
      <c r="Q79" s="76"/>
      <c r="R79" s="507">
        <f t="shared" si="21"/>
        <v>0</v>
      </c>
      <c r="S79" s="507">
        <f t="shared" si="21"/>
        <v>0</v>
      </c>
      <c r="T79" s="507">
        <f t="shared" si="21"/>
        <v>0</v>
      </c>
      <c r="U79" s="507">
        <f t="shared" si="21"/>
        <v>0</v>
      </c>
      <c r="V79" s="507">
        <f t="shared" si="21"/>
        <v>0</v>
      </c>
      <c r="W79" s="76"/>
      <c r="X79" s="507">
        <f t="shared" si="18"/>
        <v>0</v>
      </c>
      <c r="Y79" s="507">
        <f t="shared" si="18"/>
        <v>0</v>
      </c>
      <c r="Z79" s="507">
        <f t="shared" si="18"/>
        <v>0</v>
      </c>
      <c r="AA79" s="507">
        <f t="shared" si="22"/>
        <v>0</v>
      </c>
      <c r="AB79" s="507">
        <f t="shared" si="22"/>
        <v>0</v>
      </c>
      <c r="AC79" s="77"/>
      <c r="AD79" s="47"/>
    </row>
    <row r="80" spans="2:30" x14ac:dyDescent="0.2">
      <c r="B80" s="45"/>
      <c r="C80" s="74"/>
      <c r="D80" s="211"/>
      <c r="E80" s="211"/>
      <c r="F80" s="265"/>
      <c r="G80" s="264"/>
      <c r="H80" s="213"/>
      <c r="I80" s="264"/>
      <c r="J80" s="264"/>
      <c r="K80" s="76"/>
      <c r="L80" s="166">
        <f t="shared" si="20"/>
        <v>0</v>
      </c>
      <c r="M80" s="507">
        <f t="shared" si="14"/>
        <v>0</v>
      </c>
      <c r="N80" s="507">
        <f t="shared" si="15"/>
        <v>0</v>
      </c>
      <c r="O80" s="508" t="str">
        <f t="shared" si="16"/>
        <v>-</v>
      </c>
      <c r="P80" s="507">
        <f t="shared" si="23"/>
        <v>0</v>
      </c>
      <c r="Q80" s="76"/>
      <c r="R80" s="507">
        <f t="shared" si="21"/>
        <v>0</v>
      </c>
      <c r="S80" s="507">
        <f t="shared" si="21"/>
        <v>0</v>
      </c>
      <c r="T80" s="507">
        <f t="shared" si="21"/>
        <v>0</v>
      </c>
      <c r="U80" s="507">
        <f t="shared" si="21"/>
        <v>0</v>
      </c>
      <c r="V80" s="507">
        <f t="shared" si="21"/>
        <v>0</v>
      </c>
      <c r="W80" s="76"/>
      <c r="X80" s="507">
        <f t="shared" si="18"/>
        <v>0</v>
      </c>
      <c r="Y80" s="507">
        <f t="shared" si="18"/>
        <v>0</v>
      </c>
      <c r="Z80" s="507">
        <f t="shared" si="18"/>
        <v>0</v>
      </c>
      <c r="AA80" s="507">
        <f t="shared" si="22"/>
        <v>0</v>
      </c>
      <c r="AB80" s="507">
        <f t="shared" si="22"/>
        <v>0</v>
      </c>
      <c r="AC80" s="77"/>
      <c r="AD80" s="47"/>
    </row>
    <row r="81" spans="2:30" x14ac:dyDescent="0.2">
      <c r="B81" s="45"/>
      <c r="C81" s="74"/>
      <c r="D81" s="211"/>
      <c r="E81" s="211"/>
      <c r="F81" s="265"/>
      <c r="G81" s="264"/>
      <c r="H81" s="213"/>
      <c r="I81" s="264"/>
      <c r="J81" s="264"/>
      <c r="K81" s="76"/>
      <c r="L81" s="166">
        <f t="shared" si="20"/>
        <v>0</v>
      </c>
      <c r="M81" s="507">
        <f t="shared" si="14"/>
        <v>0</v>
      </c>
      <c r="N81" s="507">
        <f t="shared" si="15"/>
        <v>0</v>
      </c>
      <c r="O81" s="508" t="str">
        <f t="shared" si="16"/>
        <v>-</v>
      </c>
      <c r="P81" s="507">
        <f t="shared" si="23"/>
        <v>0</v>
      </c>
      <c r="Q81" s="76"/>
      <c r="R81" s="507">
        <f t="shared" si="21"/>
        <v>0</v>
      </c>
      <c r="S81" s="507">
        <f t="shared" si="21"/>
        <v>0</v>
      </c>
      <c r="T81" s="507">
        <f t="shared" si="21"/>
        <v>0</v>
      </c>
      <c r="U81" s="507">
        <f t="shared" si="21"/>
        <v>0</v>
      </c>
      <c r="V81" s="507">
        <f t="shared" si="21"/>
        <v>0</v>
      </c>
      <c r="W81" s="76"/>
      <c r="X81" s="507">
        <f t="shared" si="18"/>
        <v>0</v>
      </c>
      <c r="Y81" s="507">
        <f t="shared" si="18"/>
        <v>0</v>
      </c>
      <c r="Z81" s="507">
        <f t="shared" si="18"/>
        <v>0</v>
      </c>
      <c r="AA81" s="507">
        <f t="shared" si="22"/>
        <v>0</v>
      </c>
      <c r="AB81" s="507">
        <f t="shared" si="22"/>
        <v>0</v>
      </c>
      <c r="AC81" s="77"/>
      <c r="AD81" s="47"/>
    </row>
    <row r="82" spans="2:30" x14ac:dyDescent="0.2">
      <c r="B82" s="45"/>
      <c r="C82" s="74"/>
      <c r="D82" s="211"/>
      <c r="E82" s="211"/>
      <c r="F82" s="265"/>
      <c r="G82" s="264"/>
      <c r="H82" s="213"/>
      <c r="I82" s="264"/>
      <c r="J82" s="264"/>
      <c r="K82" s="76"/>
      <c r="L82" s="166">
        <f t="shared" si="20"/>
        <v>0</v>
      </c>
      <c r="M82" s="507">
        <f t="shared" si="14"/>
        <v>0</v>
      </c>
      <c r="N82" s="507">
        <f t="shared" si="15"/>
        <v>0</v>
      </c>
      <c r="O82" s="508" t="str">
        <f t="shared" si="16"/>
        <v>-</v>
      </c>
      <c r="P82" s="507">
        <f t="shared" si="23"/>
        <v>0</v>
      </c>
      <c r="Q82" s="76"/>
      <c r="R82" s="507">
        <f t="shared" si="21"/>
        <v>0</v>
      </c>
      <c r="S82" s="507">
        <f t="shared" si="21"/>
        <v>0</v>
      </c>
      <c r="T82" s="507">
        <f t="shared" si="21"/>
        <v>0</v>
      </c>
      <c r="U82" s="507">
        <f t="shared" si="21"/>
        <v>0</v>
      </c>
      <c r="V82" s="507">
        <f t="shared" si="21"/>
        <v>0</v>
      </c>
      <c r="W82" s="76"/>
      <c r="X82" s="507">
        <f t="shared" si="18"/>
        <v>0</v>
      </c>
      <c r="Y82" s="507">
        <f t="shared" si="18"/>
        <v>0</v>
      </c>
      <c r="Z82" s="507">
        <f t="shared" si="18"/>
        <v>0</v>
      </c>
      <c r="AA82" s="507">
        <f t="shared" si="22"/>
        <v>0</v>
      </c>
      <c r="AB82" s="507">
        <f t="shared" si="22"/>
        <v>0</v>
      </c>
      <c r="AC82" s="77"/>
      <c r="AD82" s="47"/>
    </row>
    <row r="83" spans="2:30" x14ac:dyDescent="0.2">
      <c r="B83" s="45"/>
      <c r="C83" s="74"/>
      <c r="D83" s="211"/>
      <c r="E83" s="211"/>
      <c r="F83" s="265"/>
      <c r="G83" s="264"/>
      <c r="H83" s="213"/>
      <c r="I83" s="264"/>
      <c r="J83" s="264"/>
      <c r="K83" s="76"/>
      <c r="L83" s="166">
        <f t="shared" si="20"/>
        <v>0</v>
      </c>
      <c r="M83" s="507">
        <f t="shared" si="14"/>
        <v>0</v>
      </c>
      <c r="N83" s="507">
        <f t="shared" si="15"/>
        <v>0</v>
      </c>
      <c r="O83" s="508" t="str">
        <f t="shared" si="16"/>
        <v>-</v>
      </c>
      <c r="P83" s="507">
        <f t="shared" si="23"/>
        <v>0</v>
      </c>
      <c r="Q83" s="76"/>
      <c r="R83" s="507">
        <f t="shared" si="21"/>
        <v>0</v>
      </c>
      <c r="S83" s="507">
        <f t="shared" si="21"/>
        <v>0</v>
      </c>
      <c r="T83" s="507">
        <f t="shared" si="21"/>
        <v>0</v>
      </c>
      <c r="U83" s="507">
        <f t="shared" si="21"/>
        <v>0</v>
      </c>
      <c r="V83" s="507">
        <f t="shared" si="21"/>
        <v>0</v>
      </c>
      <c r="W83" s="76"/>
      <c r="X83" s="507">
        <f t="shared" si="18"/>
        <v>0</v>
      </c>
      <c r="Y83" s="507">
        <f t="shared" si="18"/>
        <v>0</v>
      </c>
      <c r="Z83" s="507">
        <f t="shared" si="18"/>
        <v>0</v>
      </c>
      <c r="AA83" s="507">
        <f t="shared" si="22"/>
        <v>0</v>
      </c>
      <c r="AB83" s="507">
        <f t="shared" si="22"/>
        <v>0</v>
      </c>
      <c r="AC83" s="77"/>
      <c r="AD83" s="47"/>
    </row>
    <row r="84" spans="2:30" x14ac:dyDescent="0.2">
      <c r="B84" s="45"/>
      <c r="C84" s="74"/>
      <c r="D84" s="211"/>
      <c r="E84" s="211"/>
      <c r="F84" s="265"/>
      <c r="G84" s="264"/>
      <c r="H84" s="213"/>
      <c r="I84" s="264"/>
      <c r="J84" s="264"/>
      <c r="K84" s="76"/>
      <c r="L84" s="166">
        <f t="shared" si="20"/>
        <v>0</v>
      </c>
      <c r="M84" s="507">
        <f t="shared" si="14"/>
        <v>0</v>
      </c>
      <c r="N84" s="507">
        <f t="shared" si="15"/>
        <v>0</v>
      </c>
      <c r="O84" s="508" t="str">
        <f t="shared" si="16"/>
        <v>-</v>
      </c>
      <c r="P84" s="507">
        <f t="shared" si="23"/>
        <v>0</v>
      </c>
      <c r="Q84" s="76"/>
      <c r="R84" s="507">
        <f t="shared" si="21"/>
        <v>0</v>
      </c>
      <c r="S84" s="507">
        <f t="shared" si="21"/>
        <v>0</v>
      </c>
      <c r="T84" s="507">
        <f t="shared" si="21"/>
        <v>0</v>
      </c>
      <c r="U84" s="507">
        <f t="shared" si="21"/>
        <v>0</v>
      </c>
      <c r="V84" s="507">
        <f t="shared" si="21"/>
        <v>0</v>
      </c>
      <c r="W84" s="76"/>
      <c r="X84" s="507">
        <f t="shared" si="18"/>
        <v>0</v>
      </c>
      <c r="Y84" s="507">
        <f t="shared" si="18"/>
        <v>0</v>
      </c>
      <c r="Z84" s="507">
        <f t="shared" si="18"/>
        <v>0</v>
      </c>
      <c r="AA84" s="507">
        <f t="shared" si="22"/>
        <v>0</v>
      </c>
      <c r="AB84" s="507">
        <f t="shared" si="22"/>
        <v>0</v>
      </c>
      <c r="AC84" s="77"/>
      <c r="AD84" s="47"/>
    </row>
    <row r="85" spans="2:30" x14ac:dyDescent="0.2">
      <c r="B85" s="45"/>
      <c r="C85" s="74"/>
      <c r="D85" s="211"/>
      <c r="E85" s="211"/>
      <c r="F85" s="265"/>
      <c r="G85" s="264"/>
      <c r="H85" s="213"/>
      <c r="I85" s="264"/>
      <c r="J85" s="264"/>
      <c r="K85" s="76"/>
      <c r="L85" s="166">
        <f t="shared" si="20"/>
        <v>0</v>
      </c>
      <c r="M85" s="507">
        <f t="shared" si="14"/>
        <v>0</v>
      </c>
      <c r="N85" s="507">
        <f t="shared" si="15"/>
        <v>0</v>
      </c>
      <c r="O85" s="508" t="str">
        <f t="shared" si="16"/>
        <v>-</v>
      </c>
      <c r="P85" s="507">
        <f t="shared" si="23"/>
        <v>0</v>
      </c>
      <c r="Q85" s="76"/>
      <c r="R85" s="507">
        <f t="shared" si="21"/>
        <v>0</v>
      </c>
      <c r="S85" s="507">
        <f t="shared" si="21"/>
        <v>0</v>
      </c>
      <c r="T85" s="507">
        <f t="shared" si="21"/>
        <v>0</v>
      </c>
      <c r="U85" s="507">
        <f t="shared" si="21"/>
        <v>0</v>
      </c>
      <c r="V85" s="507">
        <f t="shared" si="21"/>
        <v>0</v>
      </c>
      <c r="W85" s="76"/>
      <c r="X85" s="507">
        <f t="shared" si="18"/>
        <v>0</v>
      </c>
      <c r="Y85" s="507">
        <f t="shared" si="18"/>
        <v>0</v>
      </c>
      <c r="Z85" s="507">
        <f t="shared" si="18"/>
        <v>0</v>
      </c>
      <c r="AA85" s="507">
        <f t="shared" si="22"/>
        <v>0</v>
      </c>
      <c r="AB85" s="507">
        <f t="shared" si="22"/>
        <v>0</v>
      </c>
      <c r="AC85" s="77"/>
      <c r="AD85" s="47"/>
    </row>
    <row r="86" spans="2:30" x14ac:dyDescent="0.2">
      <c r="B86" s="45"/>
      <c r="C86" s="74"/>
      <c r="D86" s="211"/>
      <c r="E86" s="211"/>
      <c r="F86" s="265"/>
      <c r="G86" s="264"/>
      <c r="H86" s="213"/>
      <c r="I86" s="264"/>
      <c r="J86" s="264"/>
      <c r="K86" s="76"/>
      <c r="L86" s="166">
        <f t="shared" si="20"/>
        <v>0</v>
      </c>
      <c r="M86" s="507">
        <f t="shared" si="14"/>
        <v>0</v>
      </c>
      <c r="N86" s="507">
        <f t="shared" si="15"/>
        <v>0</v>
      </c>
      <c r="O86" s="508" t="str">
        <f t="shared" si="16"/>
        <v>-</v>
      </c>
      <c r="P86" s="507">
        <f t="shared" si="23"/>
        <v>0</v>
      </c>
      <c r="Q86" s="76"/>
      <c r="R86" s="507">
        <f t="shared" si="21"/>
        <v>0</v>
      </c>
      <c r="S86" s="507">
        <f t="shared" si="21"/>
        <v>0</v>
      </c>
      <c r="T86" s="507">
        <f t="shared" si="21"/>
        <v>0</v>
      </c>
      <c r="U86" s="507">
        <f t="shared" si="21"/>
        <v>0</v>
      </c>
      <c r="V86" s="507">
        <f t="shared" si="21"/>
        <v>0</v>
      </c>
      <c r="W86" s="76"/>
      <c r="X86" s="507">
        <f t="shared" ref="X86:Z148" si="24">IF(X$8=$I86,($G86*$H86),0)</f>
        <v>0</v>
      </c>
      <c r="Y86" s="507">
        <f t="shared" si="24"/>
        <v>0</v>
      </c>
      <c r="Z86" s="507">
        <f t="shared" si="24"/>
        <v>0</v>
      </c>
      <c r="AA86" s="507">
        <f t="shared" ref="AA86:AB95" si="25">IF(AA$8=$I86,($G86*$H86),0)</f>
        <v>0</v>
      </c>
      <c r="AB86" s="507">
        <f t="shared" si="25"/>
        <v>0</v>
      </c>
      <c r="AC86" s="77"/>
      <c r="AD86" s="47"/>
    </row>
    <row r="87" spans="2:30" x14ac:dyDescent="0.2">
      <c r="B87" s="45"/>
      <c r="C87" s="74"/>
      <c r="D87" s="211"/>
      <c r="E87" s="211"/>
      <c r="F87" s="265"/>
      <c r="G87" s="264"/>
      <c r="H87" s="213"/>
      <c r="I87" s="264"/>
      <c r="J87" s="264"/>
      <c r="K87" s="76"/>
      <c r="L87" s="166">
        <f t="shared" si="20"/>
        <v>0</v>
      </c>
      <c r="M87" s="507">
        <f t="shared" si="14"/>
        <v>0</v>
      </c>
      <c r="N87" s="507">
        <f t="shared" si="15"/>
        <v>0</v>
      </c>
      <c r="O87" s="508" t="str">
        <f t="shared" si="16"/>
        <v>-</v>
      </c>
      <c r="P87" s="507">
        <f t="shared" si="23"/>
        <v>0</v>
      </c>
      <c r="Q87" s="76"/>
      <c r="R87" s="507">
        <f t="shared" ref="R87:V98" si="26">(IF(R$8&lt;$I87,0,IF($O87&lt;=R$8-1,0,$N87)))</f>
        <v>0</v>
      </c>
      <c r="S87" s="507">
        <f t="shared" si="26"/>
        <v>0</v>
      </c>
      <c r="T87" s="507">
        <f t="shared" si="26"/>
        <v>0</v>
      </c>
      <c r="U87" s="507">
        <f t="shared" si="26"/>
        <v>0</v>
      </c>
      <c r="V87" s="507">
        <f t="shared" si="26"/>
        <v>0</v>
      </c>
      <c r="W87" s="76"/>
      <c r="X87" s="507">
        <f t="shared" si="24"/>
        <v>0</v>
      </c>
      <c r="Y87" s="507">
        <f t="shared" si="24"/>
        <v>0</v>
      </c>
      <c r="Z87" s="507">
        <f t="shared" si="24"/>
        <v>0</v>
      </c>
      <c r="AA87" s="507">
        <f t="shared" si="25"/>
        <v>0</v>
      </c>
      <c r="AB87" s="507">
        <f t="shared" si="25"/>
        <v>0</v>
      </c>
      <c r="AC87" s="77"/>
      <c r="AD87" s="47"/>
    </row>
    <row r="88" spans="2:30" x14ac:dyDescent="0.2">
      <c r="B88" s="45"/>
      <c r="C88" s="74"/>
      <c r="D88" s="211"/>
      <c r="E88" s="211"/>
      <c r="F88" s="265"/>
      <c r="G88" s="264"/>
      <c r="H88" s="213"/>
      <c r="I88" s="264"/>
      <c r="J88" s="264"/>
      <c r="K88" s="76"/>
      <c r="L88" s="166">
        <f t="shared" si="20"/>
        <v>0</v>
      </c>
      <c r="M88" s="507">
        <f t="shared" si="14"/>
        <v>0</v>
      </c>
      <c r="N88" s="507">
        <f t="shared" si="15"/>
        <v>0</v>
      </c>
      <c r="O88" s="508" t="str">
        <f t="shared" si="16"/>
        <v>-</v>
      </c>
      <c r="P88" s="507">
        <f t="shared" si="23"/>
        <v>0</v>
      </c>
      <c r="Q88" s="76"/>
      <c r="R88" s="507">
        <f t="shared" si="26"/>
        <v>0</v>
      </c>
      <c r="S88" s="507">
        <f t="shared" si="26"/>
        <v>0</v>
      </c>
      <c r="T88" s="507">
        <f t="shared" si="26"/>
        <v>0</v>
      </c>
      <c r="U88" s="507">
        <f t="shared" si="26"/>
        <v>0</v>
      </c>
      <c r="V88" s="507">
        <f t="shared" si="26"/>
        <v>0</v>
      </c>
      <c r="W88" s="76"/>
      <c r="X88" s="507">
        <f t="shared" si="24"/>
        <v>0</v>
      </c>
      <c r="Y88" s="507">
        <f t="shared" si="24"/>
        <v>0</v>
      </c>
      <c r="Z88" s="507">
        <f t="shared" si="24"/>
        <v>0</v>
      </c>
      <c r="AA88" s="507">
        <f t="shared" si="25"/>
        <v>0</v>
      </c>
      <c r="AB88" s="507">
        <f t="shared" si="25"/>
        <v>0</v>
      </c>
      <c r="AC88" s="77"/>
      <c r="AD88" s="47"/>
    </row>
    <row r="89" spans="2:30" x14ac:dyDescent="0.2">
      <c r="B89" s="45"/>
      <c r="C89" s="74"/>
      <c r="D89" s="211"/>
      <c r="E89" s="211"/>
      <c r="F89" s="265"/>
      <c r="G89" s="264"/>
      <c r="H89" s="213"/>
      <c r="I89" s="264"/>
      <c r="J89" s="264"/>
      <c r="K89" s="76"/>
      <c r="L89" s="166">
        <f>IF(J89="geen",9999999999,J89)</f>
        <v>0</v>
      </c>
      <c r="M89" s="507">
        <f>G89*H89</f>
        <v>0</v>
      </c>
      <c r="N89" s="507">
        <f>IF(G89=0,0,(G89*H89)/L89)</f>
        <v>0</v>
      </c>
      <c r="O89" s="508" t="str">
        <f>IF(L89=0,"-",(IF(L89&gt;3000,"-",I89+L89-1)))</f>
        <v>-</v>
      </c>
      <c r="P89" s="507">
        <f t="shared" si="23"/>
        <v>0</v>
      </c>
      <c r="Q89" s="76"/>
      <c r="R89" s="507">
        <f t="shared" si="26"/>
        <v>0</v>
      </c>
      <c r="S89" s="507">
        <f t="shared" si="26"/>
        <v>0</v>
      </c>
      <c r="T89" s="507">
        <f t="shared" si="26"/>
        <v>0</v>
      </c>
      <c r="U89" s="507">
        <f t="shared" si="26"/>
        <v>0</v>
      </c>
      <c r="V89" s="507">
        <f t="shared" si="26"/>
        <v>0</v>
      </c>
      <c r="W89" s="76"/>
      <c r="X89" s="507">
        <f t="shared" si="24"/>
        <v>0</v>
      </c>
      <c r="Y89" s="507">
        <f t="shared" si="24"/>
        <v>0</v>
      </c>
      <c r="Z89" s="507">
        <f t="shared" si="24"/>
        <v>0</v>
      </c>
      <c r="AA89" s="507">
        <f t="shared" si="25"/>
        <v>0</v>
      </c>
      <c r="AB89" s="507">
        <f t="shared" si="25"/>
        <v>0</v>
      </c>
      <c r="AC89" s="77"/>
      <c r="AD89" s="47"/>
    </row>
    <row r="90" spans="2:30" x14ac:dyDescent="0.2">
      <c r="B90" s="45"/>
      <c r="C90" s="74"/>
      <c r="D90" s="211"/>
      <c r="E90" s="211"/>
      <c r="F90" s="265"/>
      <c r="G90" s="264"/>
      <c r="H90" s="213"/>
      <c r="I90" s="264"/>
      <c r="J90" s="264"/>
      <c r="K90" s="76"/>
      <c r="L90" s="166">
        <f>IF(J90="geen",9999999999,J90)</f>
        <v>0</v>
      </c>
      <c r="M90" s="507">
        <f>G90*H90</f>
        <v>0</v>
      </c>
      <c r="N90" s="507">
        <f>IF(G90=0,0,(G90*H90)/L90)</f>
        <v>0</v>
      </c>
      <c r="O90" s="508" t="str">
        <f>IF(L90=0,"-",(IF(L90&gt;3000,"-",I90+L90-1)))</f>
        <v>-</v>
      </c>
      <c r="P90" s="507">
        <f t="shared" si="23"/>
        <v>0</v>
      </c>
      <c r="Q90" s="76"/>
      <c r="R90" s="507">
        <f t="shared" si="26"/>
        <v>0</v>
      </c>
      <c r="S90" s="507">
        <f t="shared" si="26"/>
        <v>0</v>
      </c>
      <c r="T90" s="507">
        <f t="shared" si="26"/>
        <v>0</v>
      </c>
      <c r="U90" s="507">
        <f t="shared" si="26"/>
        <v>0</v>
      </c>
      <c r="V90" s="507">
        <f t="shared" si="26"/>
        <v>0</v>
      </c>
      <c r="W90" s="76"/>
      <c r="X90" s="507">
        <f t="shared" si="24"/>
        <v>0</v>
      </c>
      <c r="Y90" s="507">
        <f t="shared" si="24"/>
        <v>0</v>
      </c>
      <c r="Z90" s="507">
        <f t="shared" si="24"/>
        <v>0</v>
      </c>
      <c r="AA90" s="507">
        <f t="shared" si="25"/>
        <v>0</v>
      </c>
      <c r="AB90" s="507">
        <f t="shared" si="25"/>
        <v>0</v>
      </c>
      <c r="AC90" s="77"/>
      <c r="AD90" s="47"/>
    </row>
    <row r="91" spans="2:30" x14ac:dyDescent="0.2">
      <c r="B91" s="45"/>
      <c r="C91" s="74"/>
      <c r="D91" s="211"/>
      <c r="E91" s="211"/>
      <c r="F91" s="265"/>
      <c r="G91" s="264"/>
      <c r="H91" s="213"/>
      <c r="I91" s="264"/>
      <c r="J91" s="264"/>
      <c r="K91" s="76"/>
      <c r="L91" s="166">
        <f t="shared" ref="L91:L148" si="27">IF(J91="geen",9999999999,J91)</f>
        <v>0</v>
      </c>
      <c r="M91" s="507">
        <f t="shared" ref="M91:M148" si="28">G91*H91</f>
        <v>0</v>
      </c>
      <c r="N91" s="507">
        <f t="shared" ref="N91:N148" si="29">IF(G91=0,0,(G91*H91)/L91)</f>
        <v>0</v>
      </c>
      <c r="O91" s="508" t="str">
        <f t="shared" ref="O91:O148" si="30">IF(L91=0,"-",(IF(L91&gt;3000,"-",I91+L91-1)))</f>
        <v>-</v>
      </c>
      <c r="P91" s="507">
        <f t="shared" si="23"/>
        <v>0</v>
      </c>
      <c r="Q91" s="76"/>
      <c r="R91" s="507">
        <f t="shared" si="26"/>
        <v>0</v>
      </c>
      <c r="S91" s="507">
        <f t="shared" si="26"/>
        <v>0</v>
      </c>
      <c r="T91" s="507">
        <f t="shared" si="26"/>
        <v>0</v>
      </c>
      <c r="U91" s="507">
        <f t="shared" si="26"/>
        <v>0</v>
      </c>
      <c r="V91" s="507">
        <f t="shared" si="26"/>
        <v>0</v>
      </c>
      <c r="W91" s="76"/>
      <c r="X91" s="507">
        <f t="shared" si="24"/>
        <v>0</v>
      </c>
      <c r="Y91" s="507">
        <f t="shared" si="24"/>
        <v>0</v>
      </c>
      <c r="Z91" s="507">
        <f t="shared" si="24"/>
        <v>0</v>
      </c>
      <c r="AA91" s="507">
        <f t="shared" si="25"/>
        <v>0</v>
      </c>
      <c r="AB91" s="507">
        <f t="shared" si="25"/>
        <v>0</v>
      </c>
      <c r="AC91" s="77"/>
      <c r="AD91" s="47"/>
    </row>
    <row r="92" spans="2:30" x14ac:dyDescent="0.2">
      <c r="B92" s="45"/>
      <c r="C92" s="74"/>
      <c r="D92" s="211"/>
      <c r="E92" s="211"/>
      <c r="F92" s="265"/>
      <c r="G92" s="264"/>
      <c r="H92" s="213"/>
      <c r="I92" s="264"/>
      <c r="J92" s="264"/>
      <c r="K92" s="76"/>
      <c r="L92" s="166">
        <f t="shared" si="27"/>
        <v>0</v>
      </c>
      <c r="M92" s="507">
        <f t="shared" si="28"/>
        <v>0</v>
      </c>
      <c r="N92" s="507">
        <f t="shared" si="29"/>
        <v>0</v>
      </c>
      <c r="O92" s="508" t="str">
        <f t="shared" si="30"/>
        <v>-</v>
      </c>
      <c r="P92" s="507">
        <f t="shared" si="23"/>
        <v>0</v>
      </c>
      <c r="Q92" s="76"/>
      <c r="R92" s="507">
        <f t="shared" si="26"/>
        <v>0</v>
      </c>
      <c r="S92" s="507">
        <f t="shared" si="26"/>
        <v>0</v>
      </c>
      <c r="T92" s="507">
        <f t="shared" si="26"/>
        <v>0</v>
      </c>
      <c r="U92" s="507">
        <f t="shared" si="26"/>
        <v>0</v>
      </c>
      <c r="V92" s="507">
        <f t="shared" si="26"/>
        <v>0</v>
      </c>
      <c r="W92" s="76"/>
      <c r="X92" s="507">
        <f t="shared" si="24"/>
        <v>0</v>
      </c>
      <c r="Y92" s="507">
        <f t="shared" si="24"/>
        <v>0</v>
      </c>
      <c r="Z92" s="507">
        <f t="shared" si="24"/>
        <v>0</v>
      </c>
      <c r="AA92" s="507">
        <f t="shared" si="25"/>
        <v>0</v>
      </c>
      <c r="AB92" s="507">
        <f t="shared" si="25"/>
        <v>0</v>
      </c>
      <c r="AC92" s="77"/>
      <c r="AD92" s="47"/>
    </row>
    <row r="93" spans="2:30" x14ac:dyDescent="0.2">
      <c r="B93" s="45"/>
      <c r="C93" s="74"/>
      <c r="D93" s="211"/>
      <c r="E93" s="211"/>
      <c r="F93" s="265"/>
      <c r="G93" s="264"/>
      <c r="H93" s="213"/>
      <c r="I93" s="264"/>
      <c r="J93" s="264"/>
      <c r="K93" s="76"/>
      <c r="L93" s="166">
        <f t="shared" si="27"/>
        <v>0</v>
      </c>
      <c r="M93" s="507">
        <f t="shared" si="28"/>
        <v>0</v>
      </c>
      <c r="N93" s="507">
        <f t="shared" si="29"/>
        <v>0</v>
      </c>
      <c r="O93" s="508" t="str">
        <f t="shared" si="30"/>
        <v>-</v>
      </c>
      <c r="P93" s="507">
        <f t="shared" si="23"/>
        <v>0</v>
      </c>
      <c r="Q93" s="76"/>
      <c r="R93" s="507">
        <f t="shared" si="26"/>
        <v>0</v>
      </c>
      <c r="S93" s="507">
        <f t="shared" si="26"/>
        <v>0</v>
      </c>
      <c r="T93" s="507">
        <f t="shared" si="26"/>
        <v>0</v>
      </c>
      <c r="U93" s="507">
        <f t="shared" si="26"/>
        <v>0</v>
      </c>
      <c r="V93" s="507">
        <f t="shared" si="26"/>
        <v>0</v>
      </c>
      <c r="W93" s="76"/>
      <c r="X93" s="507">
        <f t="shared" si="24"/>
        <v>0</v>
      </c>
      <c r="Y93" s="507">
        <f t="shared" si="24"/>
        <v>0</v>
      </c>
      <c r="Z93" s="507">
        <f t="shared" si="24"/>
        <v>0</v>
      </c>
      <c r="AA93" s="507">
        <f t="shared" si="25"/>
        <v>0</v>
      </c>
      <c r="AB93" s="507">
        <f t="shared" si="25"/>
        <v>0</v>
      </c>
      <c r="AC93" s="77"/>
      <c r="AD93" s="47"/>
    </row>
    <row r="94" spans="2:30" x14ac:dyDescent="0.2">
      <c r="B94" s="45"/>
      <c r="C94" s="74"/>
      <c r="D94" s="211"/>
      <c r="E94" s="211"/>
      <c r="F94" s="265"/>
      <c r="G94" s="264"/>
      <c r="H94" s="213"/>
      <c r="I94" s="264"/>
      <c r="J94" s="264"/>
      <c r="K94" s="76"/>
      <c r="L94" s="166">
        <f t="shared" si="27"/>
        <v>0</v>
      </c>
      <c r="M94" s="507">
        <f t="shared" si="28"/>
        <v>0</v>
      </c>
      <c r="N94" s="507">
        <f t="shared" si="29"/>
        <v>0</v>
      </c>
      <c r="O94" s="508" t="str">
        <f t="shared" si="30"/>
        <v>-</v>
      </c>
      <c r="P94" s="507">
        <f t="shared" si="23"/>
        <v>0</v>
      </c>
      <c r="Q94" s="76"/>
      <c r="R94" s="507">
        <f t="shared" si="26"/>
        <v>0</v>
      </c>
      <c r="S94" s="507">
        <f t="shared" si="26"/>
        <v>0</v>
      </c>
      <c r="T94" s="507">
        <f t="shared" si="26"/>
        <v>0</v>
      </c>
      <c r="U94" s="507">
        <f t="shared" si="26"/>
        <v>0</v>
      </c>
      <c r="V94" s="507">
        <f t="shared" si="26"/>
        <v>0</v>
      </c>
      <c r="W94" s="76"/>
      <c r="X94" s="507">
        <f t="shared" si="24"/>
        <v>0</v>
      </c>
      <c r="Y94" s="507">
        <f t="shared" si="24"/>
        <v>0</v>
      </c>
      <c r="Z94" s="507">
        <f t="shared" si="24"/>
        <v>0</v>
      </c>
      <c r="AA94" s="507">
        <f t="shared" si="25"/>
        <v>0</v>
      </c>
      <c r="AB94" s="507">
        <f t="shared" si="25"/>
        <v>0</v>
      </c>
      <c r="AC94" s="77"/>
      <c r="AD94" s="47"/>
    </row>
    <row r="95" spans="2:30" x14ac:dyDescent="0.2">
      <c r="B95" s="45"/>
      <c r="C95" s="74"/>
      <c r="D95" s="211"/>
      <c r="E95" s="211"/>
      <c r="F95" s="265"/>
      <c r="G95" s="264"/>
      <c r="H95" s="213"/>
      <c r="I95" s="264"/>
      <c r="J95" s="264"/>
      <c r="K95" s="76"/>
      <c r="L95" s="166">
        <f t="shared" si="27"/>
        <v>0</v>
      </c>
      <c r="M95" s="507">
        <f t="shared" si="28"/>
        <v>0</v>
      </c>
      <c r="N95" s="507">
        <f t="shared" si="29"/>
        <v>0</v>
      </c>
      <c r="O95" s="508" t="str">
        <f t="shared" si="30"/>
        <v>-</v>
      </c>
      <c r="P95" s="507">
        <f t="shared" si="23"/>
        <v>0</v>
      </c>
      <c r="Q95" s="76"/>
      <c r="R95" s="507">
        <f t="shared" si="26"/>
        <v>0</v>
      </c>
      <c r="S95" s="507">
        <f t="shared" si="26"/>
        <v>0</v>
      </c>
      <c r="T95" s="507">
        <f t="shared" si="26"/>
        <v>0</v>
      </c>
      <c r="U95" s="507">
        <f t="shared" si="26"/>
        <v>0</v>
      </c>
      <c r="V95" s="507">
        <f t="shared" si="26"/>
        <v>0</v>
      </c>
      <c r="W95" s="76"/>
      <c r="X95" s="507">
        <f t="shared" si="24"/>
        <v>0</v>
      </c>
      <c r="Y95" s="507">
        <f t="shared" si="24"/>
        <v>0</v>
      </c>
      <c r="Z95" s="507">
        <f t="shared" si="24"/>
        <v>0</v>
      </c>
      <c r="AA95" s="507">
        <f t="shared" si="25"/>
        <v>0</v>
      </c>
      <c r="AB95" s="507">
        <f t="shared" si="25"/>
        <v>0</v>
      </c>
      <c r="AC95" s="77"/>
      <c r="AD95" s="47"/>
    </row>
    <row r="96" spans="2:30" x14ac:dyDescent="0.2">
      <c r="B96" s="45"/>
      <c r="C96" s="74"/>
      <c r="D96" s="211"/>
      <c r="E96" s="211"/>
      <c r="F96" s="265"/>
      <c r="G96" s="264"/>
      <c r="H96" s="213"/>
      <c r="I96" s="264"/>
      <c r="J96" s="264"/>
      <c r="K96" s="76"/>
      <c r="L96" s="166">
        <f t="shared" si="27"/>
        <v>0</v>
      </c>
      <c r="M96" s="507">
        <f t="shared" si="28"/>
        <v>0</v>
      </c>
      <c r="N96" s="507">
        <f t="shared" si="29"/>
        <v>0</v>
      </c>
      <c r="O96" s="508" t="str">
        <f t="shared" si="30"/>
        <v>-</v>
      </c>
      <c r="P96" s="507">
        <f t="shared" si="23"/>
        <v>0</v>
      </c>
      <c r="Q96" s="76"/>
      <c r="R96" s="507">
        <f t="shared" si="26"/>
        <v>0</v>
      </c>
      <c r="S96" s="507">
        <f t="shared" si="26"/>
        <v>0</v>
      </c>
      <c r="T96" s="507">
        <f t="shared" si="26"/>
        <v>0</v>
      </c>
      <c r="U96" s="507">
        <f t="shared" si="26"/>
        <v>0</v>
      </c>
      <c r="V96" s="507">
        <f t="shared" si="26"/>
        <v>0</v>
      </c>
      <c r="W96" s="76"/>
      <c r="X96" s="507">
        <f t="shared" si="24"/>
        <v>0</v>
      </c>
      <c r="Y96" s="507">
        <f t="shared" si="24"/>
        <v>0</v>
      </c>
      <c r="Z96" s="507">
        <f t="shared" si="24"/>
        <v>0</v>
      </c>
      <c r="AA96" s="507">
        <f t="shared" ref="AA96:AB105" si="31">IF(AA$8=$I96,($G96*$H96),0)</f>
        <v>0</v>
      </c>
      <c r="AB96" s="507">
        <f t="shared" si="31"/>
        <v>0</v>
      </c>
      <c r="AC96" s="77"/>
      <c r="AD96" s="47"/>
    </row>
    <row r="97" spans="2:30" x14ac:dyDescent="0.2">
      <c r="B97" s="45"/>
      <c r="C97" s="74"/>
      <c r="D97" s="211"/>
      <c r="E97" s="211"/>
      <c r="F97" s="265"/>
      <c r="G97" s="264"/>
      <c r="H97" s="213"/>
      <c r="I97" s="264"/>
      <c r="J97" s="264"/>
      <c r="K97" s="76"/>
      <c r="L97" s="166">
        <f t="shared" si="27"/>
        <v>0</v>
      </c>
      <c r="M97" s="507">
        <f t="shared" si="28"/>
        <v>0</v>
      </c>
      <c r="N97" s="507">
        <f t="shared" si="29"/>
        <v>0</v>
      </c>
      <c r="O97" s="508" t="str">
        <f t="shared" si="30"/>
        <v>-</v>
      </c>
      <c r="P97" s="507">
        <f t="shared" si="23"/>
        <v>0</v>
      </c>
      <c r="Q97" s="76"/>
      <c r="R97" s="507">
        <f t="shared" si="26"/>
        <v>0</v>
      </c>
      <c r="S97" s="507">
        <f t="shared" si="26"/>
        <v>0</v>
      </c>
      <c r="T97" s="507">
        <f t="shared" si="26"/>
        <v>0</v>
      </c>
      <c r="U97" s="507">
        <f t="shared" si="26"/>
        <v>0</v>
      </c>
      <c r="V97" s="507">
        <f t="shared" si="26"/>
        <v>0</v>
      </c>
      <c r="W97" s="76"/>
      <c r="X97" s="507">
        <f t="shared" si="24"/>
        <v>0</v>
      </c>
      <c r="Y97" s="507">
        <f t="shared" si="24"/>
        <v>0</v>
      </c>
      <c r="Z97" s="507">
        <f t="shared" si="24"/>
        <v>0</v>
      </c>
      <c r="AA97" s="507">
        <f t="shared" si="31"/>
        <v>0</v>
      </c>
      <c r="AB97" s="507">
        <f t="shared" si="31"/>
        <v>0</v>
      </c>
      <c r="AC97" s="77"/>
      <c r="AD97" s="47"/>
    </row>
    <row r="98" spans="2:30" x14ac:dyDescent="0.2">
      <c r="B98" s="45"/>
      <c r="C98" s="74"/>
      <c r="D98" s="211"/>
      <c r="E98" s="211"/>
      <c r="F98" s="265"/>
      <c r="G98" s="264"/>
      <c r="H98" s="213"/>
      <c r="I98" s="264"/>
      <c r="J98" s="264"/>
      <c r="K98" s="76"/>
      <c r="L98" s="166">
        <f t="shared" si="27"/>
        <v>0</v>
      </c>
      <c r="M98" s="507">
        <f t="shared" si="28"/>
        <v>0</v>
      </c>
      <c r="N98" s="507">
        <f t="shared" si="29"/>
        <v>0</v>
      </c>
      <c r="O98" s="508" t="str">
        <f t="shared" si="30"/>
        <v>-</v>
      </c>
      <c r="P98" s="507">
        <f t="shared" si="23"/>
        <v>0</v>
      </c>
      <c r="Q98" s="76"/>
      <c r="R98" s="507">
        <f t="shared" si="26"/>
        <v>0</v>
      </c>
      <c r="S98" s="507">
        <f t="shared" si="26"/>
        <v>0</v>
      </c>
      <c r="T98" s="507">
        <f t="shared" si="26"/>
        <v>0</v>
      </c>
      <c r="U98" s="507">
        <f t="shared" si="26"/>
        <v>0</v>
      </c>
      <c r="V98" s="507">
        <f t="shared" si="26"/>
        <v>0</v>
      </c>
      <c r="W98" s="76"/>
      <c r="X98" s="507">
        <f t="shared" si="24"/>
        <v>0</v>
      </c>
      <c r="Y98" s="507">
        <f t="shared" si="24"/>
        <v>0</v>
      </c>
      <c r="Z98" s="507">
        <f t="shared" si="24"/>
        <v>0</v>
      </c>
      <c r="AA98" s="507">
        <f t="shared" si="31"/>
        <v>0</v>
      </c>
      <c r="AB98" s="507">
        <f t="shared" si="31"/>
        <v>0</v>
      </c>
      <c r="AC98" s="77"/>
      <c r="AD98" s="47"/>
    </row>
    <row r="99" spans="2:30" x14ac:dyDescent="0.2">
      <c r="B99" s="45"/>
      <c r="C99" s="74"/>
      <c r="D99" s="211"/>
      <c r="E99" s="211"/>
      <c r="F99" s="265"/>
      <c r="G99" s="264"/>
      <c r="H99" s="213"/>
      <c r="I99" s="264"/>
      <c r="J99" s="264"/>
      <c r="K99" s="76"/>
      <c r="L99" s="166">
        <f t="shared" si="27"/>
        <v>0</v>
      </c>
      <c r="M99" s="507">
        <f t="shared" si="28"/>
        <v>0</v>
      </c>
      <c r="N99" s="507">
        <f t="shared" si="29"/>
        <v>0</v>
      </c>
      <c r="O99" s="508" t="str">
        <f t="shared" si="30"/>
        <v>-</v>
      </c>
      <c r="P99" s="507">
        <f t="shared" si="23"/>
        <v>0</v>
      </c>
      <c r="Q99" s="76"/>
      <c r="R99" s="507">
        <f>(IF(R$8&lt;$I99,0,IF($O99&lt;=R$8-1,0,$N99)))</f>
        <v>0</v>
      </c>
      <c r="S99" s="507">
        <f>(IF(S$8&lt;$I99,0,IF($O99&lt;=S$8-1,0,$N99)))</f>
        <v>0</v>
      </c>
      <c r="T99" s="507">
        <f>(IF(T$8&lt;$I99,0,IF($O99&lt;=T$8-1,0,$N99)))</f>
        <v>0</v>
      </c>
      <c r="U99" s="507">
        <f>(IF(U$8&lt;$I99,0,IF($O99&lt;=U$8-1,0,$N99)))</f>
        <v>0</v>
      </c>
      <c r="V99" s="507">
        <f t="shared" ref="U99:V148" si="32">(IF(V$8&lt;$I99,0,IF($O99&lt;=V$8-1,0,$N99)))</f>
        <v>0</v>
      </c>
      <c r="W99" s="76"/>
      <c r="X99" s="507">
        <f t="shared" si="24"/>
        <v>0</v>
      </c>
      <c r="Y99" s="507">
        <f t="shared" si="24"/>
        <v>0</v>
      </c>
      <c r="Z99" s="507">
        <f t="shared" si="24"/>
        <v>0</v>
      </c>
      <c r="AA99" s="507">
        <f t="shared" si="31"/>
        <v>0</v>
      </c>
      <c r="AB99" s="507">
        <f t="shared" si="31"/>
        <v>0</v>
      </c>
      <c r="AC99" s="77"/>
      <c r="AD99" s="47"/>
    </row>
    <row r="100" spans="2:30" x14ac:dyDescent="0.2">
      <c r="B100" s="45"/>
      <c r="C100" s="74"/>
      <c r="D100" s="211"/>
      <c r="E100" s="211"/>
      <c r="F100" s="265"/>
      <c r="G100" s="264"/>
      <c r="H100" s="213"/>
      <c r="I100" s="264"/>
      <c r="J100" s="264"/>
      <c r="K100" s="76"/>
      <c r="L100" s="166">
        <f t="shared" si="27"/>
        <v>0</v>
      </c>
      <c r="M100" s="507">
        <f t="shared" si="28"/>
        <v>0</v>
      </c>
      <c r="N100" s="507">
        <f t="shared" si="29"/>
        <v>0</v>
      </c>
      <c r="O100" s="508" t="str">
        <f t="shared" si="30"/>
        <v>-</v>
      </c>
      <c r="P100" s="507">
        <f t="shared" si="23"/>
        <v>0</v>
      </c>
      <c r="Q100" s="76"/>
      <c r="R100" s="507">
        <f t="shared" ref="R100:T119" si="33">(IF(R$8&lt;$I100,0,IF($O100&lt;=R$8-1,0,$N100)))</f>
        <v>0</v>
      </c>
      <c r="S100" s="507">
        <f t="shared" si="33"/>
        <v>0</v>
      </c>
      <c r="T100" s="507">
        <f t="shared" si="33"/>
        <v>0</v>
      </c>
      <c r="U100" s="507">
        <f t="shared" si="32"/>
        <v>0</v>
      </c>
      <c r="V100" s="507">
        <f t="shared" si="32"/>
        <v>0</v>
      </c>
      <c r="W100" s="76"/>
      <c r="X100" s="507">
        <f t="shared" si="24"/>
        <v>0</v>
      </c>
      <c r="Y100" s="507">
        <f t="shared" si="24"/>
        <v>0</v>
      </c>
      <c r="Z100" s="507">
        <f t="shared" si="24"/>
        <v>0</v>
      </c>
      <c r="AA100" s="507">
        <f t="shared" si="31"/>
        <v>0</v>
      </c>
      <c r="AB100" s="507">
        <f t="shared" si="31"/>
        <v>0</v>
      </c>
      <c r="AC100" s="77"/>
      <c r="AD100" s="47"/>
    </row>
    <row r="101" spans="2:30" x14ac:dyDescent="0.2">
      <c r="B101" s="45"/>
      <c r="C101" s="74"/>
      <c r="D101" s="211"/>
      <c r="E101" s="211"/>
      <c r="F101" s="265"/>
      <c r="G101" s="264"/>
      <c r="H101" s="213"/>
      <c r="I101" s="264"/>
      <c r="J101" s="264"/>
      <c r="K101" s="76"/>
      <c r="L101" s="166">
        <f t="shared" si="27"/>
        <v>0</v>
      </c>
      <c r="M101" s="507">
        <f t="shared" si="28"/>
        <v>0</v>
      </c>
      <c r="N101" s="507">
        <f t="shared" si="29"/>
        <v>0</v>
      </c>
      <c r="O101" s="508" t="str">
        <f t="shared" si="30"/>
        <v>-</v>
      </c>
      <c r="P101" s="507">
        <f t="shared" si="23"/>
        <v>0</v>
      </c>
      <c r="Q101" s="76"/>
      <c r="R101" s="507">
        <f t="shared" si="33"/>
        <v>0</v>
      </c>
      <c r="S101" s="507">
        <f t="shared" si="33"/>
        <v>0</v>
      </c>
      <c r="T101" s="507">
        <f t="shared" si="33"/>
        <v>0</v>
      </c>
      <c r="U101" s="507">
        <f t="shared" si="32"/>
        <v>0</v>
      </c>
      <c r="V101" s="507">
        <f t="shared" si="32"/>
        <v>0</v>
      </c>
      <c r="W101" s="76"/>
      <c r="X101" s="507">
        <f t="shared" si="24"/>
        <v>0</v>
      </c>
      <c r="Y101" s="507">
        <f t="shared" si="24"/>
        <v>0</v>
      </c>
      <c r="Z101" s="507">
        <f t="shared" si="24"/>
        <v>0</v>
      </c>
      <c r="AA101" s="507">
        <f t="shared" si="31"/>
        <v>0</v>
      </c>
      <c r="AB101" s="507">
        <f t="shared" si="31"/>
        <v>0</v>
      </c>
      <c r="AC101" s="77"/>
      <c r="AD101" s="47"/>
    </row>
    <row r="102" spans="2:30" x14ac:dyDescent="0.2">
      <c r="B102" s="45"/>
      <c r="C102" s="74"/>
      <c r="D102" s="211"/>
      <c r="E102" s="211"/>
      <c r="F102" s="265"/>
      <c r="G102" s="264"/>
      <c r="H102" s="213"/>
      <c r="I102" s="264"/>
      <c r="J102" s="264"/>
      <c r="K102" s="76"/>
      <c r="L102" s="166">
        <f t="shared" si="27"/>
        <v>0</v>
      </c>
      <c r="M102" s="507">
        <f t="shared" si="28"/>
        <v>0</v>
      </c>
      <c r="N102" s="507">
        <f t="shared" si="29"/>
        <v>0</v>
      </c>
      <c r="O102" s="508" t="str">
        <f t="shared" si="30"/>
        <v>-</v>
      </c>
      <c r="P102" s="507">
        <f t="shared" si="23"/>
        <v>0</v>
      </c>
      <c r="Q102" s="76"/>
      <c r="R102" s="507">
        <f t="shared" si="33"/>
        <v>0</v>
      </c>
      <c r="S102" s="507">
        <f t="shared" si="33"/>
        <v>0</v>
      </c>
      <c r="T102" s="507">
        <f t="shared" si="33"/>
        <v>0</v>
      </c>
      <c r="U102" s="507">
        <f t="shared" si="32"/>
        <v>0</v>
      </c>
      <c r="V102" s="507">
        <f t="shared" si="32"/>
        <v>0</v>
      </c>
      <c r="W102" s="76"/>
      <c r="X102" s="507">
        <f t="shared" si="24"/>
        <v>0</v>
      </c>
      <c r="Y102" s="507">
        <f t="shared" si="24"/>
        <v>0</v>
      </c>
      <c r="Z102" s="507">
        <f t="shared" si="24"/>
        <v>0</v>
      </c>
      <c r="AA102" s="507">
        <f t="shared" si="31"/>
        <v>0</v>
      </c>
      <c r="AB102" s="507">
        <f t="shared" si="31"/>
        <v>0</v>
      </c>
      <c r="AC102" s="77"/>
      <c r="AD102" s="47"/>
    </row>
    <row r="103" spans="2:30" x14ac:dyDescent="0.2">
      <c r="B103" s="45"/>
      <c r="C103" s="74"/>
      <c r="D103" s="211"/>
      <c r="E103" s="211"/>
      <c r="F103" s="265"/>
      <c r="G103" s="264"/>
      <c r="H103" s="213"/>
      <c r="I103" s="264"/>
      <c r="J103" s="264"/>
      <c r="K103" s="76"/>
      <c r="L103" s="166">
        <f t="shared" si="27"/>
        <v>0</v>
      </c>
      <c r="M103" s="507">
        <f t="shared" si="28"/>
        <v>0</v>
      </c>
      <c r="N103" s="507">
        <f t="shared" si="29"/>
        <v>0</v>
      </c>
      <c r="O103" s="508" t="str">
        <f t="shared" si="30"/>
        <v>-</v>
      </c>
      <c r="P103" s="507">
        <f t="shared" si="23"/>
        <v>0</v>
      </c>
      <c r="Q103" s="76"/>
      <c r="R103" s="507">
        <f t="shared" si="33"/>
        <v>0</v>
      </c>
      <c r="S103" s="507">
        <f t="shared" si="33"/>
        <v>0</v>
      </c>
      <c r="T103" s="507">
        <f t="shared" si="33"/>
        <v>0</v>
      </c>
      <c r="U103" s="507">
        <f t="shared" si="32"/>
        <v>0</v>
      </c>
      <c r="V103" s="507">
        <f t="shared" si="32"/>
        <v>0</v>
      </c>
      <c r="W103" s="76"/>
      <c r="X103" s="507">
        <f t="shared" si="24"/>
        <v>0</v>
      </c>
      <c r="Y103" s="507">
        <f t="shared" si="24"/>
        <v>0</v>
      </c>
      <c r="Z103" s="507">
        <f t="shared" si="24"/>
        <v>0</v>
      </c>
      <c r="AA103" s="507">
        <f t="shared" si="31"/>
        <v>0</v>
      </c>
      <c r="AB103" s="507">
        <f t="shared" si="31"/>
        <v>0</v>
      </c>
      <c r="AC103" s="77"/>
      <c r="AD103" s="47"/>
    </row>
    <row r="104" spans="2:30" x14ac:dyDescent="0.2">
      <c r="B104" s="45"/>
      <c r="C104" s="74"/>
      <c r="D104" s="211"/>
      <c r="E104" s="211"/>
      <c r="F104" s="265"/>
      <c r="G104" s="264"/>
      <c r="H104" s="213"/>
      <c r="I104" s="264"/>
      <c r="J104" s="264"/>
      <c r="K104" s="76"/>
      <c r="L104" s="166">
        <f t="shared" si="27"/>
        <v>0</v>
      </c>
      <c r="M104" s="507">
        <f t="shared" si="28"/>
        <v>0</v>
      </c>
      <c r="N104" s="507">
        <f t="shared" si="29"/>
        <v>0</v>
      </c>
      <c r="O104" s="508" t="str">
        <f t="shared" si="30"/>
        <v>-</v>
      </c>
      <c r="P104" s="507">
        <f t="shared" si="23"/>
        <v>0</v>
      </c>
      <c r="Q104" s="76"/>
      <c r="R104" s="507">
        <f t="shared" si="33"/>
        <v>0</v>
      </c>
      <c r="S104" s="507">
        <f t="shared" si="33"/>
        <v>0</v>
      </c>
      <c r="T104" s="507">
        <f t="shared" si="33"/>
        <v>0</v>
      </c>
      <c r="U104" s="507">
        <f t="shared" si="32"/>
        <v>0</v>
      </c>
      <c r="V104" s="507">
        <f t="shared" si="32"/>
        <v>0</v>
      </c>
      <c r="W104" s="76"/>
      <c r="X104" s="507">
        <f t="shared" si="24"/>
        <v>0</v>
      </c>
      <c r="Y104" s="507">
        <f t="shared" si="24"/>
        <v>0</v>
      </c>
      <c r="Z104" s="507">
        <f t="shared" si="24"/>
        <v>0</v>
      </c>
      <c r="AA104" s="507">
        <f t="shared" si="31"/>
        <v>0</v>
      </c>
      <c r="AB104" s="507">
        <f t="shared" si="31"/>
        <v>0</v>
      </c>
      <c r="AC104" s="77"/>
      <c r="AD104" s="47"/>
    </row>
    <row r="105" spans="2:30" x14ac:dyDescent="0.2">
      <c r="B105" s="45"/>
      <c r="C105" s="74"/>
      <c r="D105" s="211"/>
      <c r="E105" s="211"/>
      <c r="F105" s="265"/>
      <c r="G105" s="264"/>
      <c r="H105" s="213"/>
      <c r="I105" s="264"/>
      <c r="J105" s="264"/>
      <c r="K105" s="76"/>
      <c r="L105" s="166">
        <f t="shared" si="27"/>
        <v>0</v>
      </c>
      <c r="M105" s="507">
        <f t="shared" si="28"/>
        <v>0</v>
      </c>
      <c r="N105" s="507">
        <f t="shared" si="29"/>
        <v>0</v>
      </c>
      <c r="O105" s="508" t="str">
        <f t="shared" si="30"/>
        <v>-</v>
      </c>
      <c r="P105" s="507">
        <f t="shared" si="23"/>
        <v>0</v>
      </c>
      <c r="Q105" s="76"/>
      <c r="R105" s="507">
        <f t="shared" si="33"/>
        <v>0</v>
      </c>
      <c r="S105" s="507">
        <f t="shared" si="33"/>
        <v>0</v>
      </c>
      <c r="T105" s="507">
        <f t="shared" si="33"/>
        <v>0</v>
      </c>
      <c r="U105" s="507">
        <f t="shared" si="32"/>
        <v>0</v>
      </c>
      <c r="V105" s="507">
        <f t="shared" si="32"/>
        <v>0</v>
      </c>
      <c r="W105" s="76"/>
      <c r="X105" s="507">
        <f t="shared" si="24"/>
        <v>0</v>
      </c>
      <c r="Y105" s="507">
        <f t="shared" si="24"/>
        <v>0</v>
      </c>
      <c r="Z105" s="507">
        <f t="shared" si="24"/>
        <v>0</v>
      </c>
      <c r="AA105" s="507">
        <f t="shared" si="31"/>
        <v>0</v>
      </c>
      <c r="AB105" s="507">
        <f t="shared" si="31"/>
        <v>0</v>
      </c>
      <c r="AC105" s="77"/>
      <c r="AD105" s="47"/>
    </row>
    <row r="106" spans="2:30" x14ac:dyDescent="0.2">
      <c r="B106" s="45"/>
      <c r="C106" s="74"/>
      <c r="D106" s="211"/>
      <c r="E106" s="211"/>
      <c r="F106" s="265"/>
      <c r="G106" s="264"/>
      <c r="H106" s="213"/>
      <c r="I106" s="264"/>
      <c r="J106" s="264"/>
      <c r="K106" s="76"/>
      <c r="L106" s="166">
        <f t="shared" si="27"/>
        <v>0</v>
      </c>
      <c r="M106" s="507">
        <f t="shared" si="28"/>
        <v>0</v>
      </c>
      <c r="N106" s="507">
        <f t="shared" si="29"/>
        <v>0</v>
      </c>
      <c r="O106" s="508" t="str">
        <f t="shared" si="30"/>
        <v>-</v>
      </c>
      <c r="P106" s="507">
        <f t="shared" si="23"/>
        <v>0</v>
      </c>
      <c r="Q106" s="76"/>
      <c r="R106" s="507">
        <f t="shared" si="33"/>
        <v>0</v>
      </c>
      <c r="S106" s="507">
        <f t="shared" si="33"/>
        <v>0</v>
      </c>
      <c r="T106" s="507">
        <f t="shared" si="33"/>
        <v>0</v>
      </c>
      <c r="U106" s="507">
        <f t="shared" si="32"/>
        <v>0</v>
      </c>
      <c r="V106" s="507">
        <f t="shared" si="32"/>
        <v>0</v>
      </c>
      <c r="W106" s="76"/>
      <c r="X106" s="507">
        <f t="shared" si="24"/>
        <v>0</v>
      </c>
      <c r="Y106" s="507">
        <f t="shared" si="24"/>
        <v>0</v>
      </c>
      <c r="Z106" s="507">
        <f t="shared" si="24"/>
        <v>0</v>
      </c>
      <c r="AA106" s="507">
        <f t="shared" ref="AA106:AB118" si="34">IF(AA$8=$I106,($G106*$H106),0)</f>
        <v>0</v>
      </c>
      <c r="AB106" s="507">
        <f t="shared" si="34"/>
        <v>0</v>
      </c>
      <c r="AC106" s="77"/>
      <c r="AD106" s="47"/>
    </row>
    <row r="107" spans="2:30" x14ac:dyDescent="0.2">
      <c r="B107" s="45"/>
      <c r="C107" s="74"/>
      <c r="D107" s="211"/>
      <c r="E107" s="211"/>
      <c r="F107" s="265"/>
      <c r="G107" s="264"/>
      <c r="H107" s="213"/>
      <c r="I107" s="264"/>
      <c r="J107" s="264"/>
      <c r="K107" s="76"/>
      <c r="L107" s="166">
        <f t="shared" si="27"/>
        <v>0</v>
      </c>
      <c r="M107" s="507">
        <f t="shared" si="28"/>
        <v>0</v>
      </c>
      <c r="N107" s="507">
        <f t="shared" si="29"/>
        <v>0</v>
      </c>
      <c r="O107" s="508" t="str">
        <f t="shared" si="30"/>
        <v>-</v>
      </c>
      <c r="P107" s="507">
        <f t="shared" si="23"/>
        <v>0</v>
      </c>
      <c r="Q107" s="76"/>
      <c r="R107" s="507">
        <f t="shared" si="33"/>
        <v>0</v>
      </c>
      <c r="S107" s="507">
        <f t="shared" si="33"/>
        <v>0</v>
      </c>
      <c r="T107" s="507">
        <f t="shared" si="33"/>
        <v>0</v>
      </c>
      <c r="U107" s="507">
        <f t="shared" si="32"/>
        <v>0</v>
      </c>
      <c r="V107" s="507">
        <f t="shared" si="32"/>
        <v>0</v>
      </c>
      <c r="W107" s="76"/>
      <c r="X107" s="507">
        <f t="shared" si="24"/>
        <v>0</v>
      </c>
      <c r="Y107" s="507">
        <f t="shared" si="24"/>
        <v>0</v>
      </c>
      <c r="Z107" s="507">
        <f t="shared" si="24"/>
        <v>0</v>
      </c>
      <c r="AA107" s="507">
        <f t="shared" si="34"/>
        <v>0</v>
      </c>
      <c r="AB107" s="507">
        <f t="shared" si="34"/>
        <v>0</v>
      </c>
      <c r="AC107" s="77"/>
      <c r="AD107" s="47"/>
    </row>
    <row r="108" spans="2:30" x14ac:dyDescent="0.2">
      <c r="B108" s="45"/>
      <c r="C108" s="74"/>
      <c r="D108" s="211"/>
      <c r="E108" s="211"/>
      <c r="F108" s="265"/>
      <c r="G108" s="264"/>
      <c r="H108" s="213"/>
      <c r="I108" s="264"/>
      <c r="J108" s="264"/>
      <c r="K108" s="76"/>
      <c r="L108" s="166">
        <f t="shared" si="27"/>
        <v>0</v>
      </c>
      <c r="M108" s="507">
        <f t="shared" si="28"/>
        <v>0</v>
      </c>
      <c r="N108" s="507">
        <f t="shared" si="29"/>
        <v>0</v>
      </c>
      <c r="O108" s="508" t="str">
        <f t="shared" si="30"/>
        <v>-</v>
      </c>
      <c r="P108" s="507">
        <f t="shared" si="23"/>
        <v>0</v>
      </c>
      <c r="Q108" s="76"/>
      <c r="R108" s="507">
        <f t="shared" si="33"/>
        <v>0</v>
      </c>
      <c r="S108" s="507">
        <f t="shared" si="33"/>
        <v>0</v>
      </c>
      <c r="T108" s="507">
        <f t="shared" si="33"/>
        <v>0</v>
      </c>
      <c r="U108" s="507">
        <f t="shared" si="32"/>
        <v>0</v>
      </c>
      <c r="V108" s="507">
        <f t="shared" si="32"/>
        <v>0</v>
      </c>
      <c r="W108" s="76"/>
      <c r="X108" s="507">
        <f t="shared" si="24"/>
        <v>0</v>
      </c>
      <c r="Y108" s="507">
        <f t="shared" si="24"/>
        <v>0</v>
      </c>
      <c r="Z108" s="507">
        <f t="shared" si="24"/>
        <v>0</v>
      </c>
      <c r="AA108" s="507">
        <f t="shared" si="34"/>
        <v>0</v>
      </c>
      <c r="AB108" s="507">
        <f t="shared" si="34"/>
        <v>0</v>
      </c>
      <c r="AC108" s="77"/>
      <c r="AD108" s="47"/>
    </row>
    <row r="109" spans="2:30" x14ac:dyDescent="0.2">
      <c r="B109" s="45"/>
      <c r="C109" s="74"/>
      <c r="D109" s="211"/>
      <c r="E109" s="211"/>
      <c r="F109" s="265"/>
      <c r="G109" s="264"/>
      <c r="H109" s="213"/>
      <c r="I109" s="264"/>
      <c r="J109" s="264"/>
      <c r="K109" s="76"/>
      <c r="L109" s="166">
        <f t="shared" si="27"/>
        <v>0</v>
      </c>
      <c r="M109" s="507">
        <f t="shared" si="28"/>
        <v>0</v>
      </c>
      <c r="N109" s="507">
        <f t="shared" si="29"/>
        <v>0</v>
      </c>
      <c r="O109" s="508" t="str">
        <f t="shared" si="30"/>
        <v>-</v>
      </c>
      <c r="P109" s="507">
        <f t="shared" si="23"/>
        <v>0</v>
      </c>
      <c r="Q109" s="76"/>
      <c r="R109" s="507">
        <f t="shared" si="33"/>
        <v>0</v>
      </c>
      <c r="S109" s="507">
        <f t="shared" si="33"/>
        <v>0</v>
      </c>
      <c r="T109" s="507">
        <f t="shared" si="33"/>
        <v>0</v>
      </c>
      <c r="U109" s="507">
        <f t="shared" si="32"/>
        <v>0</v>
      </c>
      <c r="V109" s="507">
        <f t="shared" si="32"/>
        <v>0</v>
      </c>
      <c r="W109" s="76"/>
      <c r="X109" s="507">
        <f t="shared" si="24"/>
        <v>0</v>
      </c>
      <c r="Y109" s="507">
        <f t="shared" si="24"/>
        <v>0</v>
      </c>
      <c r="Z109" s="507">
        <f t="shared" si="24"/>
        <v>0</v>
      </c>
      <c r="AA109" s="507">
        <f t="shared" si="34"/>
        <v>0</v>
      </c>
      <c r="AB109" s="507">
        <f t="shared" si="34"/>
        <v>0</v>
      </c>
      <c r="AC109" s="77"/>
      <c r="AD109" s="47"/>
    </row>
    <row r="110" spans="2:30" x14ac:dyDescent="0.2">
      <c r="B110" s="45"/>
      <c r="C110" s="74"/>
      <c r="D110" s="211"/>
      <c r="E110" s="211"/>
      <c r="F110" s="265"/>
      <c r="G110" s="264"/>
      <c r="H110" s="213"/>
      <c r="I110" s="264"/>
      <c r="J110" s="264"/>
      <c r="K110" s="76"/>
      <c r="L110" s="166">
        <f t="shared" si="27"/>
        <v>0</v>
      </c>
      <c r="M110" s="507">
        <f t="shared" si="28"/>
        <v>0</v>
      </c>
      <c r="N110" s="507">
        <f t="shared" si="29"/>
        <v>0</v>
      </c>
      <c r="O110" s="508" t="str">
        <f t="shared" si="30"/>
        <v>-</v>
      </c>
      <c r="P110" s="507">
        <f t="shared" si="23"/>
        <v>0</v>
      </c>
      <c r="Q110" s="76"/>
      <c r="R110" s="507">
        <f t="shared" si="33"/>
        <v>0</v>
      </c>
      <c r="S110" s="507">
        <f t="shared" si="33"/>
        <v>0</v>
      </c>
      <c r="T110" s="507">
        <f t="shared" si="33"/>
        <v>0</v>
      </c>
      <c r="U110" s="507">
        <f t="shared" si="32"/>
        <v>0</v>
      </c>
      <c r="V110" s="507">
        <f t="shared" si="32"/>
        <v>0</v>
      </c>
      <c r="W110" s="76"/>
      <c r="X110" s="507">
        <f t="shared" si="24"/>
        <v>0</v>
      </c>
      <c r="Y110" s="507">
        <f t="shared" si="24"/>
        <v>0</v>
      </c>
      <c r="Z110" s="507">
        <f t="shared" si="24"/>
        <v>0</v>
      </c>
      <c r="AA110" s="507">
        <f t="shared" si="34"/>
        <v>0</v>
      </c>
      <c r="AB110" s="507">
        <f t="shared" si="34"/>
        <v>0</v>
      </c>
      <c r="AC110" s="77"/>
      <c r="AD110" s="47"/>
    </row>
    <row r="111" spans="2:30" x14ac:dyDescent="0.2">
      <c r="B111" s="45"/>
      <c r="C111" s="74"/>
      <c r="D111" s="211"/>
      <c r="E111" s="211"/>
      <c r="F111" s="265"/>
      <c r="G111" s="264"/>
      <c r="H111" s="213"/>
      <c r="I111" s="264"/>
      <c r="J111" s="264"/>
      <c r="K111" s="76"/>
      <c r="L111" s="166">
        <f t="shared" si="27"/>
        <v>0</v>
      </c>
      <c r="M111" s="507">
        <f t="shared" si="28"/>
        <v>0</v>
      </c>
      <c r="N111" s="507">
        <f t="shared" si="29"/>
        <v>0</v>
      </c>
      <c r="O111" s="508" t="str">
        <f t="shared" si="30"/>
        <v>-</v>
      </c>
      <c r="P111" s="507">
        <f t="shared" si="23"/>
        <v>0</v>
      </c>
      <c r="Q111" s="76"/>
      <c r="R111" s="507">
        <f t="shared" si="33"/>
        <v>0</v>
      </c>
      <c r="S111" s="507">
        <f t="shared" si="33"/>
        <v>0</v>
      </c>
      <c r="T111" s="507">
        <f t="shared" si="33"/>
        <v>0</v>
      </c>
      <c r="U111" s="507">
        <f t="shared" si="32"/>
        <v>0</v>
      </c>
      <c r="V111" s="507">
        <f t="shared" si="32"/>
        <v>0</v>
      </c>
      <c r="W111" s="76"/>
      <c r="X111" s="507">
        <f t="shared" si="24"/>
        <v>0</v>
      </c>
      <c r="Y111" s="507">
        <f t="shared" si="24"/>
        <v>0</v>
      </c>
      <c r="Z111" s="507">
        <f t="shared" si="24"/>
        <v>0</v>
      </c>
      <c r="AA111" s="507">
        <f t="shared" si="34"/>
        <v>0</v>
      </c>
      <c r="AB111" s="507">
        <f t="shared" si="34"/>
        <v>0</v>
      </c>
      <c r="AC111" s="77"/>
      <c r="AD111" s="47"/>
    </row>
    <row r="112" spans="2:30" x14ac:dyDescent="0.2">
      <c r="B112" s="45"/>
      <c r="C112" s="74"/>
      <c r="D112" s="211"/>
      <c r="E112" s="211"/>
      <c r="F112" s="265"/>
      <c r="G112" s="264"/>
      <c r="H112" s="213"/>
      <c r="I112" s="264"/>
      <c r="J112" s="264"/>
      <c r="K112" s="76"/>
      <c r="L112" s="166">
        <f t="shared" si="27"/>
        <v>0</v>
      </c>
      <c r="M112" s="507">
        <f t="shared" si="28"/>
        <v>0</v>
      </c>
      <c r="N112" s="507">
        <f t="shared" si="29"/>
        <v>0</v>
      </c>
      <c r="O112" s="508" t="str">
        <f t="shared" si="30"/>
        <v>-</v>
      </c>
      <c r="P112" s="507">
        <f t="shared" si="23"/>
        <v>0</v>
      </c>
      <c r="Q112" s="76"/>
      <c r="R112" s="507">
        <f t="shared" si="33"/>
        <v>0</v>
      </c>
      <c r="S112" s="507">
        <f t="shared" si="33"/>
        <v>0</v>
      </c>
      <c r="T112" s="507">
        <f t="shared" si="33"/>
        <v>0</v>
      </c>
      <c r="U112" s="507">
        <f t="shared" si="32"/>
        <v>0</v>
      </c>
      <c r="V112" s="507">
        <f t="shared" si="32"/>
        <v>0</v>
      </c>
      <c r="W112" s="76"/>
      <c r="X112" s="507">
        <f t="shared" si="24"/>
        <v>0</v>
      </c>
      <c r="Y112" s="507">
        <f t="shared" si="24"/>
        <v>0</v>
      </c>
      <c r="Z112" s="507">
        <f t="shared" si="24"/>
        <v>0</v>
      </c>
      <c r="AA112" s="507">
        <f t="shared" si="34"/>
        <v>0</v>
      </c>
      <c r="AB112" s="507">
        <f t="shared" si="34"/>
        <v>0</v>
      </c>
      <c r="AC112" s="77"/>
      <c r="AD112" s="47"/>
    </row>
    <row r="113" spans="2:30" x14ac:dyDescent="0.2">
      <c r="B113" s="45"/>
      <c r="C113" s="74"/>
      <c r="D113" s="211"/>
      <c r="E113" s="211"/>
      <c r="F113" s="265"/>
      <c r="G113" s="264"/>
      <c r="H113" s="213"/>
      <c r="I113" s="264"/>
      <c r="J113" s="264"/>
      <c r="K113" s="76"/>
      <c r="L113" s="166">
        <f t="shared" si="27"/>
        <v>0</v>
      </c>
      <c r="M113" s="507">
        <f t="shared" si="28"/>
        <v>0</v>
      </c>
      <c r="N113" s="507">
        <f t="shared" si="29"/>
        <v>0</v>
      </c>
      <c r="O113" s="508" t="str">
        <f t="shared" si="30"/>
        <v>-</v>
      </c>
      <c r="P113" s="507">
        <f t="shared" si="23"/>
        <v>0</v>
      </c>
      <c r="Q113" s="76"/>
      <c r="R113" s="507">
        <f t="shared" si="33"/>
        <v>0</v>
      </c>
      <c r="S113" s="507">
        <f t="shared" si="33"/>
        <v>0</v>
      </c>
      <c r="T113" s="507">
        <f t="shared" si="33"/>
        <v>0</v>
      </c>
      <c r="U113" s="507">
        <f t="shared" si="32"/>
        <v>0</v>
      </c>
      <c r="V113" s="507">
        <f t="shared" si="32"/>
        <v>0</v>
      </c>
      <c r="W113" s="76"/>
      <c r="X113" s="507">
        <f t="shared" si="24"/>
        <v>0</v>
      </c>
      <c r="Y113" s="507">
        <f t="shared" si="24"/>
        <v>0</v>
      </c>
      <c r="Z113" s="507">
        <f t="shared" si="24"/>
        <v>0</v>
      </c>
      <c r="AA113" s="507">
        <f t="shared" si="34"/>
        <v>0</v>
      </c>
      <c r="AB113" s="507">
        <f t="shared" si="34"/>
        <v>0</v>
      </c>
      <c r="AC113" s="77"/>
      <c r="AD113" s="47"/>
    </row>
    <row r="114" spans="2:30" x14ac:dyDescent="0.2">
      <c r="B114" s="45"/>
      <c r="C114" s="74"/>
      <c r="D114" s="211"/>
      <c r="E114" s="211"/>
      <c r="F114" s="265"/>
      <c r="G114" s="264"/>
      <c r="H114" s="213"/>
      <c r="I114" s="264"/>
      <c r="J114" s="264"/>
      <c r="K114" s="76"/>
      <c r="L114" s="166">
        <f t="shared" si="27"/>
        <v>0</v>
      </c>
      <c r="M114" s="507">
        <f t="shared" si="28"/>
        <v>0</v>
      </c>
      <c r="N114" s="507">
        <f t="shared" si="29"/>
        <v>0</v>
      </c>
      <c r="O114" s="508" t="str">
        <f t="shared" si="30"/>
        <v>-</v>
      </c>
      <c r="P114" s="507">
        <f t="shared" si="23"/>
        <v>0</v>
      </c>
      <c r="Q114" s="76"/>
      <c r="R114" s="507">
        <f t="shared" si="33"/>
        <v>0</v>
      </c>
      <c r="S114" s="507">
        <f t="shared" si="33"/>
        <v>0</v>
      </c>
      <c r="T114" s="507">
        <f t="shared" si="33"/>
        <v>0</v>
      </c>
      <c r="U114" s="507">
        <f t="shared" si="32"/>
        <v>0</v>
      </c>
      <c r="V114" s="507">
        <f t="shared" si="32"/>
        <v>0</v>
      </c>
      <c r="W114" s="76"/>
      <c r="X114" s="507">
        <f t="shared" si="24"/>
        <v>0</v>
      </c>
      <c r="Y114" s="507">
        <f t="shared" si="24"/>
        <v>0</v>
      </c>
      <c r="Z114" s="507">
        <f t="shared" si="24"/>
        <v>0</v>
      </c>
      <c r="AA114" s="507">
        <f t="shared" si="34"/>
        <v>0</v>
      </c>
      <c r="AB114" s="507">
        <f t="shared" si="34"/>
        <v>0</v>
      </c>
      <c r="AC114" s="77"/>
      <c r="AD114" s="47"/>
    </row>
    <row r="115" spans="2:30" x14ac:dyDescent="0.2">
      <c r="B115" s="45"/>
      <c r="C115" s="74"/>
      <c r="D115" s="211"/>
      <c r="E115" s="211"/>
      <c r="F115" s="265"/>
      <c r="G115" s="264"/>
      <c r="H115" s="213"/>
      <c r="I115" s="264"/>
      <c r="J115" s="264"/>
      <c r="K115" s="76"/>
      <c r="L115" s="166">
        <f t="shared" si="27"/>
        <v>0</v>
      </c>
      <c r="M115" s="507">
        <f t="shared" si="28"/>
        <v>0</v>
      </c>
      <c r="N115" s="507">
        <f t="shared" si="29"/>
        <v>0</v>
      </c>
      <c r="O115" s="508" t="str">
        <f t="shared" si="30"/>
        <v>-</v>
      </c>
      <c r="P115" s="507">
        <f t="shared" si="23"/>
        <v>0</v>
      </c>
      <c r="Q115" s="76"/>
      <c r="R115" s="507">
        <f t="shared" si="33"/>
        <v>0</v>
      </c>
      <c r="S115" s="507">
        <f t="shared" si="33"/>
        <v>0</v>
      </c>
      <c r="T115" s="507">
        <f t="shared" si="33"/>
        <v>0</v>
      </c>
      <c r="U115" s="507">
        <f t="shared" si="32"/>
        <v>0</v>
      </c>
      <c r="V115" s="507">
        <f t="shared" si="32"/>
        <v>0</v>
      </c>
      <c r="W115" s="76"/>
      <c r="X115" s="507">
        <f t="shared" si="24"/>
        <v>0</v>
      </c>
      <c r="Y115" s="507">
        <f t="shared" si="24"/>
        <v>0</v>
      </c>
      <c r="Z115" s="507">
        <f t="shared" si="24"/>
        <v>0</v>
      </c>
      <c r="AA115" s="507">
        <f t="shared" si="34"/>
        <v>0</v>
      </c>
      <c r="AB115" s="507">
        <f t="shared" si="34"/>
        <v>0</v>
      </c>
      <c r="AC115" s="77"/>
      <c r="AD115" s="47"/>
    </row>
    <row r="116" spans="2:30" x14ac:dyDescent="0.2">
      <c r="B116" s="45"/>
      <c r="C116" s="74"/>
      <c r="D116" s="211"/>
      <c r="E116" s="211"/>
      <c r="F116" s="265"/>
      <c r="G116" s="264"/>
      <c r="H116" s="213"/>
      <c r="I116" s="264"/>
      <c r="J116" s="264"/>
      <c r="K116" s="76"/>
      <c r="L116" s="166">
        <f t="shared" si="27"/>
        <v>0</v>
      </c>
      <c r="M116" s="507">
        <f t="shared" si="28"/>
        <v>0</v>
      </c>
      <c r="N116" s="507">
        <f t="shared" si="29"/>
        <v>0</v>
      </c>
      <c r="O116" s="508" t="str">
        <f t="shared" si="30"/>
        <v>-</v>
      </c>
      <c r="P116" s="507">
        <f t="shared" si="23"/>
        <v>0</v>
      </c>
      <c r="Q116" s="76"/>
      <c r="R116" s="507">
        <f t="shared" si="33"/>
        <v>0</v>
      </c>
      <c r="S116" s="507">
        <f t="shared" si="33"/>
        <v>0</v>
      </c>
      <c r="T116" s="507">
        <f t="shared" si="33"/>
        <v>0</v>
      </c>
      <c r="U116" s="507">
        <f t="shared" si="32"/>
        <v>0</v>
      </c>
      <c r="V116" s="507">
        <f t="shared" si="32"/>
        <v>0</v>
      </c>
      <c r="W116" s="76"/>
      <c r="X116" s="507">
        <f t="shared" si="24"/>
        <v>0</v>
      </c>
      <c r="Y116" s="507">
        <f t="shared" si="24"/>
        <v>0</v>
      </c>
      <c r="Z116" s="507">
        <f t="shared" si="24"/>
        <v>0</v>
      </c>
      <c r="AA116" s="507">
        <f t="shared" si="34"/>
        <v>0</v>
      </c>
      <c r="AB116" s="507">
        <f t="shared" si="34"/>
        <v>0</v>
      </c>
      <c r="AC116" s="77"/>
      <c r="AD116" s="47"/>
    </row>
    <row r="117" spans="2:30" x14ac:dyDescent="0.2">
      <c r="B117" s="45"/>
      <c r="C117" s="74"/>
      <c r="D117" s="211"/>
      <c r="E117" s="211"/>
      <c r="F117" s="265"/>
      <c r="G117" s="264"/>
      <c r="H117" s="213"/>
      <c r="I117" s="264"/>
      <c r="J117" s="264"/>
      <c r="K117" s="76"/>
      <c r="L117" s="166">
        <f t="shared" si="27"/>
        <v>0</v>
      </c>
      <c r="M117" s="507">
        <f t="shared" si="28"/>
        <v>0</v>
      </c>
      <c r="N117" s="507">
        <f t="shared" si="29"/>
        <v>0</v>
      </c>
      <c r="O117" s="508" t="str">
        <f t="shared" si="30"/>
        <v>-</v>
      </c>
      <c r="P117" s="507">
        <f t="shared" si="23"/>
        <v>0</v>
      </c>
      <c r="Q117" s="76"/>
      <c r="R117" s="507">
        <f t="shared" si="33"/>
        <v>0</v>
      </c>
      <c r="S117" s="507">
        <f t="shared" si="33"/>
        <v>0</v>
      </c>
      <c r="T117" s="507">
        <f t="shared" si="33"/>
        <v>0</v>
      </c>
      <c r="U117" s="507">
        <f t="shared" si="32"/>
        <v>0</v>
      </c>
      <c r="V117" s="507">
        <f t="shared" si="32"/>
        <v>0</v>
      </c>
      <c r="W117" s="76"/>
      <c r="X117" s="507">
        <f t="shared" si="24"/>
        <v>0</v>
      </c>
      <c r="Y117" s="507">
        <f t="shared" si="24"/>
        <v>0</v>
      </c>
      <c r="Z117" s="507">
        <f t="shared" si="24"/>
        <v>0</v>
      </c>
      <c r="AA117" s="507">
        <f t="shared" si="34"/>
        <v>0</v>
      </c>
      <c r="AB117" s="507">
        <f t="shared" si="34"/>
        <v>0</v>
      </c>
      <c r="AC117" s="77"/>
      <c r="AD117" s="47"/>
    </row>
    <row r="118" spans="2:30" x14ac:dyDescent="0.2">
      <c r="B118" s="45"/>
      <c r="C118" s="74"/>
      <c r="D118" s="211"/>
      <c r="E118" s="211"/>
      <c r="F118" s="265"/>
      <c r="G118" s="264"/>
      <c r="H118" s="213"/>
      <c r="I118" s="264"/>
      <c r="J118" s="264"/>
      <c r="K118" s="76"/>
      <c r="L118" s="166">
        <f t="shared" si="27"/>
        <v>0</v>
      </c>
      <c r="M118" s="507">
        <f t="shared" si="28"/>
        <v>0</v>
      </c>
      <c r="N118" s="507">
        <f t="shared" si="29"/>
        <v>0</v>
      </c>
      <c r="O118" s="508" t="str">
        <f t="shared" si="30"/>
        <v>-</v>
      </c>
      <c r="P118" s="507">
        <f t="shared" si="23"/>
        <v>0</v>
      </c>
      <c r="Q118" s="76"/>
      <c r="R118" s="507">
        <f t="shared" si="33"/>
        <v>0</v>
      </c>
      <c r="S118" s="507">
        <f t="shared" si="33"/>
        <v>0</v>
      </c>
      <c r="T118" s="507">
        <f t="shared" si="33"/>
        <v>0</v>
      </c>
      <c r="U118" s="507">
        <f t="shared" si="32"/>
        <v>0</v>
      </c>
      <c r="V118" s="507">
        <f t="shared" si="32"/>
        <v>0</v>
      </c>
      <c r="W118" s="76"/>
      <c r="X118" s="507">
        <f t="shared" si="24"/>
        <v>0</v>
      </c>
      <c r="Y118" s="507">
        <f t="shared" si="24"/>
        <v>0</v>
      </c>
      <c r="Z118" s="507">
        <f t="shared" si="24"/>
        <v>0</v>
      </c>
      <c r="AA118" s="507">
        <f t="shared" si="34"/>
        <v>0</v>
      </c>
      <c r="AB118" s="507">
        <f t="shared" si="34"/>
        <v>0</v>
      </c>
      <c r="AC118" s="77"/>
      <c r="AD118" s="47"/>
    </row>
    <row r="119" spans="2:30" x14ac:dyDescent="0.2">
      <c r="B119" s="45"/>
      <c r="C119" s="74"/>
      <c r="D119" s="211"/>
      <c r="E119" s="211"/>
      <c r="F119" s="265"/>
      <c r="G119" s="264"/>
      <c r="H119" s="213"/>
      <c r="I119" s="264"/>
      <c r="J119" s="264"/>
      <c r="K119" s="76"/>
      <c r="L119" s="166">
        <f t="shared" si="27"/>
        <v>0</v>
      </c>
      <c r="M119" s="507">
        <f t="shared" si="28"/>
        <v>0</v>
      </c>
      <c r="N119" s="507">
        <f t="shared" si="29"/>
        <v>0</v>
      </c>
      <c r="O119" s="508" t="str">
        <f t="shared" si="30"/>
        <v>-</v>
      </c>
      <c r="P119" s="507">
        <f t="shared" si="23"/>
        <v>0</v>
      </c>
      <c r="Q119" s="76"/>
      <c r="R119" s="507">
        <f t="shared" si="33"/>
        <v>0</v>
      </c>
      <c r="S119" s="507">
        <f t="shared" si="33"/>
        <v>0</v>
      </c>
      <c r="T119" s="507">
        <f t="shared" si="33"/>
        <v>0</v>
      </c>
      <c r="U119" s="507">
        <f t="shared" si="32"/>
        <v>0</v>
      </c>
      <c r="V119" s="507">
        <f t="shared" si="32"/>
        <v>0</v>
      </c>
      <c r="W119" s="76"/>
      <c r="X119" s="507">
        <f t="shared" si="24"/>
        <v>0</v>
      </c>
      <c r="Y119" s="507">
        <f t="shared" si="24"/>
        <v>0</v>
      </c>
      <c r="Z119" s="507">
        <f t="shared" si="24"/>
        <v>0</v>
      </c>
      <c r="AA119" s="507">
        <f>IF(AA$8=$I119,($G119*$H119),0)</f>
        <v>0</v>
      </c>
      <c r="AB119" s="507">
        <f>IF(AB$8=$I119,($G119*$H119),0)</f>
        <v>0</v>
      </c>
      <c r="AC119" s="77"/>
      <c r="AD119" s="47"/>
    </row>
    <row r="120" spans="2:30" x14ac:dyDescent="0.2">
      <c r="B120" s="45"/>
      <c r="C120" s="74"/>
      <c r="D120" s="211"/>
      <c r="E120" s="211"/>
      <c r="F120" s="265"/>
      <c r="G120" s="264"/>
      <c r="H120" s="213"/>
      <c r="I120" s="264"/>
      <c r="J120" s="264"/>
      <c r="K120" s="76"/>
      <c r="L120" s="166">
        <f t="shared" si="27"/>
        <v>0</v>
      </c>
      <c r="M120" s="507">
        <f t="shared" si="28"/>
        <v>0</v>
      </c>
      <c r="N120" s="507">
        <f t="shared" si="29"/>
        <v>0</v>
      </c>
      <c r="O120" s="508" t="str">
        <f t="shared" si="30"/>
        <v>-</v>
      </c>
      <c r="P120" s="507">
        <f t="shared" si="23"/>
        <v>0</v>
      </c>
      <c r="Q120" s="76"/>
      <c r="R120" s="507">
        <f t="shared" ref="R120:V140" si="35">(IF(R$8&lt;$I120,0,IF($O120&lt;=R$8-1,0,$N120)))</f>
        <v>0</v>
      </c>
      <c r="S120" s="507">
        <f t="shared" si="35"/>
        <v>0</v>
      </c>
      <c r="T120" s="507">
        <f t="shared" si="35"/>
        <v>0</v>
      </c>
      <c r="U120" s="507">
        <f t="shared" si="32"/>
        <v>0</v>
      </c>
      <c r="V120" s="507">
        <f t="shared" si="32"/>
        <v>0</v>
      </c>
      <c r="W120" s="76"/>
      <c r="X120" s="507">
        <f t="shared" si="24"/>
        <v>0</v>
      </c>
      <c r="Y120" s="507">
        <f t="shared" si="24"/>
        <v>0</v>
      </c>
      <c r="Z120" s="507">
        <f t="shared" si="24"/>
        <v>0</v>
      </c>
      <c r="AA120" s="507">
        <f t="shared" ref="AA120:AB148" si="36">IF(AA$8=$I120,($G120*$H120),0)</f>
        <v>0</v>
      </c>
      <c r="AB120" s="507">
        <f t="shared" si="36"/>
        <v>0</v>
      </c>
      <c r="AC120" s="77"/>
      <c r="AD120" s="47"/>
    </row>
    <row r="121" spans="2:30" x14ac:dyDescent="0.2">
      <c r="B121" s="45"/>
      <c r="C121" s="74"/>
      <c r="D121" s="211"/>
      <c r="E121" s="211"/>
      <c r="F121" s="265"/>
      <c r="G121" s="264"/>
      <c r="H121" s="213"/>
      <c r="I121" s="264"/>
      <c r="J121" s="264"/>
      <c r="K121" s="76"/>
      <c r="L121" s="166">
        <f t="shared" si="27"/>
        <v>0</v>
      </c>
      <c r="M121" s="507">
        <f t="shared" si="28"/>
        <v>0</v>
      </c>
      <c r="N121" s="507">
        <f t="shared" si="29"/>
        <v>0</v>
      </c>
      <c r="O121" s="508" t="str">
        <f t="shared" si="30"/>
        <v>-</v>
      </c>
      <c r="P121" s="507">
        <f t="shared" si="23"/>
        <v>0</v>
      </c>
      <c r="Q121" s="76"/>
      <c r="R121" s="507">
        <f t="shared" si="35"/>
        <v>0</v>
      </c>
      <c r="S121" s="507">
        <f t="shared" si="35"/>
        <v>0</v>
      </c>
      <c r="T121" s="507">
        <f t="shared" si="35"/>
        <v>0</v>
      </c>
      <c r="U121" s="507">
        <f t="shared" si="32"/>
        <v>0</v>
      </c>
      <c r="V121" s="507">
        <f t="shared" si="32"/>
        <v>0</v>
      </c>
      <c r="W121" s="76"/>
      <c r="X121" s="507">
        <f t="shared" si="24"/>
        <v>0</v>
      </c>
      <c r="Y121" s="507">
        <f t="shared" si="24"/>
        <v>0</v>
      </c>
      <c r="Z121" s="507">
        <f t="shared" si="24"/>
        <v>0</v>
      </c>
      <c r="AA121" s="507">
        <f t="shared" si="36"/>
        <v>0</v>
      </c>
      <c r="AB121" s="507">
        <f t="shared" si="36"/>
        <v>0</v>
      </c>
      <c r="AC121" s="77"/>
      <c r="AD121" s="47"/>
    </row>
    <row r="122" spans="2:30" x14ac:dyDescent="0.2">
      <c r="B122" s="45"/>
      <c r="C122" s="74"/>
      <c r="D122" s="211"/>
      <c r="E122" s="211"/>
      <c r="F122" s="265"/>
      <c r="G122" s="264"/>
      <c r="H122" s="213"/>
      <c r="I122" s="264"/>
      <c r="J122" s="264"/>
      <c r="K122" s="76"/>
      <c r="L122" s="166">
        <f t="shared" si="27"/>
        <v>0</v>
      </c>
      <c r="M122" s="507">
        <f t="shared" si="28"/>
        <v>0</v>
      </c>
      <c r="N122" s="507">
        <f t="shared" si="29"/>
        <v>0</v>
      </c>
      <c r="O122" s="508" t="str">
        <f t="shared" si="30"/>
        <v>-</v>
      </c>
      <c r="P122" s="507">
        <f t="shared" si="23"/>
        <v>0</v>
      </c>
      <c r="Q122" s="76"/>
      <c r="R122" s="507">
        <f t="shared" si="35"/>
        <v>0</v>
      </c>
      <c r="S122" s="507">
        <f t="shared" si="35"/>
        <v>0</v>
      </c>
      <c r="T122" s="507">
        <f t="shared" si="35"/>
        <v>0</v>
      </c>
      <c r="U122" s="507">
        <f t="shared" si="32"/>
        <v>0</v>
      </c>
      <c r="V122" s="507">
        <f t="shared" si="32"/>
        <v>0</v>
      </c>
      <c r="W122" s="76"/>
      <c r="X122" s="507">
        <f t="shared" si="24"/>
        <v>0</v>
      </c>
      <c r="Y122" s="507">
        <f t="shared" si="24"/>
        <v>0</v>
      </c>
      <c r="Z122" s="507">
        <f t="shared" si="24"/>
        <v>0</v>
      </c>
      <c r="AA122" s="507">
        <f t="shared" si="36"/>
        <v>0</v>
      </c>
      <c r="AB122" s="507">
        <f t="shared" si="36"/>
        <v>0</v>
      </c>
      <c r="AC122" s="77"/>
      <c r="AD122" s="47"/>
    </row>
    <row r="123" spans="2:30" x14ac:dyDescent="0.2">
      <c r="B123" s="45"/>
      <c r="C123" s="74"/>
      <c r="D123" s="211"/>
      <c r="E123" s="211"/>
      <c r="F123" s="265"/>
      <c r="G123" s="264"/>
      <c r="H123" s="213"/>
      <c r="I123" s="264"/>
      <c r="J123" s="264"/>
      <c r="K123" s="76"/>
      <c r="L123" s="166">
        <f t="shared" si="27"/>
        <v>0</v>
      </c>
      <c r="M123" s="507">
        <f t="shared" si="28"/>
        <v>0</v>
      </c>
      <c r="N123" s="507">
        <f t="shared" si="29"/>
        <v>0</v>
      </c>
      <c r="O123" s="508" t="str">
        <f t="shared" si="30"/>
        <v>-</v>
      </c>
      <c r="P123" s="507">
        <f t="shared" si="23"/>
        <v>0</v>
      </c>
      <c r="Q123" s="76"/>
      <c r="R123" s="507">
        <f t="shared" si="35"/>
        <v>0</v>
      </c>
      <c r="S123" s="507">
        <f t="shared" si="35"/>
        <v>0</v>
      </c>
      <c r="T123" s="507">
        <f t="shared" si="35"/>
        <v>0</v>
      </c>
      <c r="U123" s="507">
        <f t="shared" si="32"/>
        <v>0</v>
      </c>
      <c r="V123" s="507">
        <f t="shared" si="32"/>
        <v>0</v>
      </c>
      <c r="W123" s="76"/>
      <c r="X123" s="507">
        <f t="shared" si="24"/>
        <v>0</v>
      </c>
      <c r="Y123" s="507">
        <f t="shared" si="24"/>
        <v>0</v>
      </c>
      <c r="Z123" s="507">
        <f t="shared" si="24"/>
        <v>0</v>
      </c>
      <c r="AA123" s="507">
        <f t="shared" si="36"/>
        <v>0</v>
      </c>
      <c r="AB123" s="507">
        <f t="shared" si="36"/>
        <v>0</v>
      </c>
      <c r="AC123" s="77"/>
      <c r="AD123" s="47"/>
    </row>
    <row r="124" spans="2:30" x14ac:dyDescent="0.2">
      <c r="B124" s="45"/>
      <c r="C124" s="74"/>
      <c r="D124" s="211"/>
      <c r="E124" s="211"/>
      <c r="F124" s="265"/>
      <c r="G124" s="264"/>
      <c r="H124" s="213"/>
      <c r="I124" s="264"/>
      <c r="J124" s="264"/>
      <c r="K124" s="76"/>
      <c r="L124" s="166">
        <f t="shared" si="27"/>
        <v>0</v>
      </c>
      <c r="M124" s="507">
        <f t="shared" si="28"/>
        <v>0</v>
      </c>
      <c r="N124" s="507">
        <f t="shared" si="29"/>
        <v>0</v>
      </c>
      <c r="O124" s="508" t="str">
        <f t="shared" si="30"/>
        <v>-</v>
      </c>
      <c r="P124" s="507">
        <f t="shared" si="23"/>
        <v>0</v>
      </c>
      <c r="Q124" s="76"/>
      <c r="R124" s="507">
        <f t="shared" si="35"/>
        <v>0</v>
      </c>
      <c r="S124" s="507">
        <f t="shared" si="35"/>
        <v>0</v>
      </c>
      <c r="T124" s="507">
        <f t="shared" si="35"/>
        <v>0</v>
      </c>
      <c r="U124" s="507">
        <f t="shared" si="32"/>
        <v>0</v>
      </c>
      <c r="V124" s="507">
        <f t="shared" si="32"/>
        <v>0</v>
      </c>
      <c r="W124" s="76"/>
      <c r="X124" s="507">
        <f t="shared" si="24"/>
        <v>0</v>
      </c>
      <c r="Y124" s="507">
        <f t="shared" si="24"/>
        <v>0</v>
      </c>
      <c r="Z124" s="507">
        <f t="shared" si="24"/>
        <v>0</v>
      </c>
      <c r="AA124" s="507">
        <f t="shared" si="36"/>
        <v>0</v>
      </c>
      <c r="AB124" s="507">
        <f t="shared" si="36"/>
        <v>0</v>
      </c>
      <c r="AC124" s="77"/>
      <c r="AD124" s="47"/>
    </row>
    <row r="125" spans="2:30" x14ac:dyDescent="0.2">
      <c r="B125" s="45"/>
      <c r="C125" s="74"/>
      <c r="D125" s="211"/>
      <c r="E125" s="211"/>
      <c r="F125" s="265"/>
      <c r="G125" s="264"/>
      <c r="H125" s="213"/>
      <c r="I125" s="264"/>
      <c r="J125" s="264"/>
      <c r="K125" s="76"/>
      <c r="L125" s="166">
        <f t="shared" si="27"/>
        <v>0</v>
      </c>
      <c r="M125" s="507">
        <f t="shared" si="28"/>
        <v>0</v>
      </c>
      <c r="N125" s="507">
        <f t="shared" si="29"/>
        <v>0</v>
      </c>
      <c r="O125" s="508" t="str">
        <f t="shared" si="30"/>
        <v>-</v>
      </c>
      <c r="P125" s="507">
        <f t="shared" si="23"/>
        <v>0</v>
      </c>
      <c r="Q125" s="76"/>
      <c r="R125" s="507">
        <f t="shared" si="35"/>
        <v>0</v>
      </c>
      <c r="S125" s="507">
        <f t="shared" si="35"/>
        <v>0</v>
      </c>
      <c r="T125" s="507">
        <f t="shared" si="35"/>
        <v>0</v>
      </c>
      <c r="U125" s="507">
        <f t="shared" si="32"/>
        <v>0</v>
      </c>
      <c r="V125" s="507">
        <f t="shared" si="32"/>
        <v>0</v>
      </c>
      <c r="W125" s="76"/>
      <c r="X125" s="507">
        <f t="shared" si="24"/>
        <v>0</v>
      </c>
      <c r="Y125" s="507">
        <f t="shared" si="24"/>
        <v>0</v>
      </c>
      <c r="Z125" s="507">
        <f t="shared" si="24"/>
        <v>0</v>
      </c>
      <c r="AA125" s="507">
        <f t="shared" si="36"/>
        <v>0</v>
      </c>
      <c r="AB125" s="507">
        <f t="shared" si="36"/>
        <v>0</v>
      </c>
      <c r="AC125" s="77"/>
      <c r="AD125" s="47"/>
    </row>
    <row r="126" spans="2:30" x14ac:dyDescent="0.2">
      <c r="B126" s="45"/>
      <c r="C126" s="74"/>
      <c r="D126" s="211"/>
      <c r="E126" s="211"/>
      <c r="F126" s="265"/>
      <c r="G126" s="264"/>
      <c r="H126" s="213"/>
      <c r="I126" s="264"/>
      <c r="J126" s="264"/>
      <c r="K126" s="76"/>
      <c r="L126" s="166">
        <f t="shared" si="27"/>
        <v>0</v>
      </c>
      <c r="M126" s="507">
        <f t="shared" si="28"/>
        <v>0</v>
      </c>
      <c r="N126" s="507">
        <f t="shared" si="29"/>
        <v>0</v>
      </c>
      <c r="O126" s="508" t="str">
        <f t="shared" si="30"/>
        <v>-</v>
      </c>
      <c r="P126" s="507">
        <f t="shared" si="23"/>
        <v>0</v>
      </c>
      <c r="Q126" s="76"/>
      <c r="R126" s="507">
        <f t="shared" si="35"/>
        <v>0</v>
      </c>
      <c r="S126" s="507">
        <f t="shared" si="35"/>
        <v>0</v>
      </c>
      <c r="T126" s="507">
        <f t="shared" si="35"/>
        <v>0</v>
      </c>
      <c r="U126" s="507">
        <f t="shared" si="32"/>
        <v>0</v>
      </c>
      <c r="V126" s="507">
        <f t="shared" si="32"/>
        <v>0</v>
      </c>
      <c r="W126" s="76"/>
      <c r="X126" s="507">
        <f t="shared" si="24"/>
        <v>0</v>
      </c>
      <c r="Y126" s="507">
        <f t="shared" si="24"/>
        <v>0</v>
      </c>
      <c r="Z126" s="507">
        <f t="shared" si="24"/>
        <v>0</v>
      </c>
      <c r="AA126" s="507">
        <f t="shared" si="36"/>
        <v>0</v>
      </c>
      <c r="AB126" s="507">
        <f t="shared" si="36"/>
        <v>0</v>
      </c>
      <c r="AC126" s="77"/>
      <c r="AD126" s="47"/>
    </row>
    <row r="127" spans="2:30" x14ac:dyDescent="0.2">
      <c r="B127" s="45"/>
      <c r="C127" s="74"/>
      <c r="D127" s="211"/>
      <c r="E127" s="211"/>
      <c r="F127" s="265"/>
      <c r="G127" s="264"/>
      <c r="H127" s="213"/>
      <c r="I127" s="264"/>
      <c r="J127" s="264"/>
      <c r="K127" s="76"/>
      <c r="L127" s="166">
        <f t="shared" si="27"/>
        <v>0</v>
      </c>
      <c r="M127" s="507">
        <f t="shared" si="28"/>
        <v>0</v>
      </c>
      <c r="N127" s="507">
        <f t="shared" si="29"/>
        <v>0</v>
      </c>
      <c r="O127" s="508" t="str">
        <f t="shared" si="30"/>
        <v>-</v>
      </c>
      <c r="P127" s="507">
        <f t="shared" si="23"/>
        <v>0</v>
      </c>
      <c r="Q127" s="76"/>
      <c r="R127" s="507">
        <f t="shared" si="35"/>
        <v>0</v>
      </c>
      <c r="S127" s="507">
        <f t="shared" si="35"/>
        <v>0</v>
      </c>
      <c r="T127" s="507">
        <f t="shared" si="35"/>
        <v>0</v>
      </c>
      <c r="U127" s="507">
        <f t="shared" si="32"/>
        <v>0</v>
      </c>
      <c r="V127" s="507">
        <f t="shared" si="32"/>
        <v>0</v>
      </c>
      <c r="W127" s="76"/>
      <c r="X127" s="507">
        <f t="shared" si="24"/>
        <v>0</v>
      </c>
      <c r="Y127" s="507">
        <f t="shared" si="24"/>
        <v>0</v>
      </c>
      <c r="Z127" s="507">
        <f t="shared" si="24"/>
        <v>0</v>
      </c>
      <c r="AA127" s="507">
        <f t="shared" si="36"/>
        <v>0</v>
      </c>
      <c r="AB127" s="507">
        <f t="shared" si="36"/>
        <v>0</v>
      </c>
      <c r="AC127" s="77"/>
      <c r="AD127" s="47"/>
    </row>
    <row r="128" spans="2:30" x14ac:dyDescent="0.2">
      <c r="B128" s="45"/>
      <c r="C128" s="74"/>
      <c r="D128" s="211"/>
      <c r="E128" s="211"/>
      <c r="F128" s="265"/>
      <c r="G128" s="264"/>
      <c r="H128" s="213"/>
      <c r="I128" s="264"/>
      <c r="J128" s="264"/>
      <c r="K128" s="76"/>
      <c r="L128" s="166">
        <f t="shared" si="27"/>
        <v>0</v>
      </c>
      <c r="M128" s="507">
        <f t="shared" si="28"/>
        <v>0</v>
      </c>
      <c r="N128" s="507">
        <f t="shared" si="29"/>
        <v>0</v>
      </c>
      <c r="O128" s="508" t="str">
        <f t="shared" si="30"/>
        <v>-</v>
      </c>
      <c r="P128" s="507">
        <f t="shared" si="23"/>
        <v>0</v>
      </c>
      <c r="Q128" s="76"/>
      <c r="R128" s="507">
        <f t="shared" si="35"/>
        <v>0</v>
      </c>
      <c r="S128" s="507">
        <f t="shared" si="35"/>
        <v>0</v>
      </c>
      <c r="T128" s="507">
        <f t="shared" si="35"/>
        <v>0</v>
      </c>
      <c r="U128" s="507">
        <f t="shared" si="32"/>
        <v>0</v>
      </c>
      <c r="V128" s="507">
        <f t="shared" si="32"/>
        <v>0</v>
      </c>
      <c r="W128" s="76"/>
      <c r="X128" s="507">
        <f t="shared" si="24"/>
        <v>0</v>
      </c>
      <c r="Y128" s="507">
        <f t="shared" si="24"/>
        <v>0</v>
      </c>
      <c r="Z128" s="507">
        <f t="shared" si="24"/>
        <v>0</v>
      </c>
      <c r="AA128" s="507">
        <f t="shared" si="36"/>
        <v>0</v>
      </c>
      <c r="AB128" s="507">
        <f t="shared" si="36"/>
        <v>0</v>
      </c>
      <c r="AC128" s="77"/>
      <c r="AD128" s="47"/>
    </row>
    <row r="129" spans="2:30" x14ac:dyDescent="0.2">
      <c r="B129" s="45"/>
      <c r="C129" s="74"/>
      <c r="D129" s="211"/>
      <c r="E129" s="211"/>
      <c r="F129" s="265"/>
      <c r="G129" s="264"/>
      <c r="H129" s="213"/>
      <c r="I129" s="264"/>
      <c r="J129" s="264"/>
      <c r="K129" s="76"/>
      <c r="L129" s="166">
        <f t="shared" si="27"/>
        <v>0</v>
      </c>
      <c r="M129" s="507">
        <f t="shared" si="28"/>
        <v>0</v>
      </c>
      <c r="N129" s="507">
        <f t="shared" si="29"/>
        <v>0</v>
      </c>
      <c r="O129" s="508" t="str">
        <f t="shared" si="30"/>
        <v>-</v>
      </c>
      <c r="P129" s="507">
        <f t="shared" si="23"/>
        <v>0</v>
      </c>
      <c r="Q129" s="76"/>
      <c r="R129" s="507">
        <f t="shared" si="35"/>
        <v>0</v>
      </c>
      <c r="S129" s="507">
        <f t="shared" si="35"/>
        <v>0</v>
      </c>
      <c r="T129" s="507">
        <f t="shared" si="35"/>
        <v>0</v>
      </c>
      <c r="U129" s="507">
        <f t="shared" si="32"/>
        <v>0</v>
      </c>
      <c r="V129" s="507">
        <f t="shared" si="32"/>
        <v>0</v>
      </c>
      <c r="W129" s="76"/>
      <c r="X129" s="507">
        <f t="shared" si="24"/>
        <v>0</v>
      </c>
      <c r="Y129" s="507">
        <f t="shared" si="24"/>
        <v>0</v>
      </c>
      <c r="Z129" s="507">
        <f t="shared" si="24"/>
        <v>0</v>
      </c>
      <c r="AA129" s="507">
        <f t="shared" si="36"/>
        <v>0</v>
      </c>
      <c r="AB129" s="507">
        <f t="shared" si="36"/>
        <v>0</v>
      </c>
      <c r="AC129" s="77"/>
      <c r="AD129" s="47"/>
    </row>
    <row r="130" spans="2:30" x14ac:dyDescent="0.2">
      <c r="B130" s="45"/>
      <c r="C130" s="74"/>
      <c r="D130" s="211"/>
      <c r="E130" s="211"/>
      <c r="F130" s="265"/>
      <c r="G130" s="264"/>
      <c r="H130" s="213"/>
      <c r="I130" s="264"/>
      <c r="J130" s="264"/>
      <c r="K130" s="76"/>
      <c r="L130" s="166">
        <f t="shared" si="27"/>
        <v>0</v>
      </c>
      <c r="M130" s="507">
        <f t="shared" si="28"/>
        <v>0</v>
      </c>
      <c r="N130" s="507">
        <f t="shared" si="29"/>
        <v>0</v>
      </c>
      <c r="O130" s="508" t="str">
        <f t="shared" si="30"/>
        <v>-</v>
      </c>
      <c r="P130" s="507">
        <f t="shared" si="23"/>
        <v>0</v>
      </c>
      <c r="Q130" s="76"/>
      <c r="R130" s="507">
        <f t="shared" si="35"/>
        <v>0</v>
      </c>
      <c r="S130" s="507">
        <f t="shared" si="35"/>
        <v>0</v>
      </c>
      <c r="T130" s="507">
        <f t="shared" si="35"/>
        <v>0</v>
      </c>
      <c r="U130" s="507">
        <f t="shared" si="32"/>
        <v>0</v>
      </c>
      <c r="V130" s="507">
        <f t="shared" si="32"/>
        <v>0</v>
      </c>
      <c r="W130" s="76"/>
      <c r="X130" s="507">
        <f t="shared" si="24"/>
        <v>0</v>
      </c>
      <c r="Y130" s="507">
        <f t="shared" si="24"/>
        <v>0</v>
      </c>
      <c r="Z130" s="507">
        <f t="shared" si="24"/>
        <v>0</v>
      </c>
      <c r="AA130" s="507">
        <f t="shared" si="36"/>
        <v>0</v>
      </c>
      <c r="AB130" s="507">
        <f t="shared" si="36"/>
        <v>0</v>
      </c>
      <c r="AC130" s="77"/>
      <c r="AD130" s="47"/>
    </row>
    <row r="131" spans="2:30" x14ac:dyDescent="0.2">
      <c r="B131" s="45"/>
      <c r="C131" s="74"/>
      <c r="D131" s="211"/>
      <c r="E131" s="211"/>
      <c r="F131" s="265"/>
      <c r="G131" s="264"/>
      <c r="H131" s="213"/>
      <c r="I131" s="264"/>
      <c r="J131" s="264"/>
      <c r="K131" s="76"/>
      <c r="L131" s="166">
        <f t="shared" si="27"/>
        <v>0</v>
      </c>
      <c r="M131" s="507">
        <f t="shared" si="28"/>
        <v>0</v>
      </c>
      <c r="N131" s="507">
        <f t="shared" si="29"/>
        <v>0</v>
      </c>
      <c r="O131" s="508" t="str">
        <f t="shared" si="30"/>
        <v>-</v>
      </c>
      <c r="P131" s="507">
        <f t="shared" si="23"/>
        <v>0</v>
      </c>
      <c r="Q131" s="76"/>
      <c r="R131" s="507">
        <f t="shared" si="35"/>
        <v>0</v>
      </c>
      <c r="S131" s="507">
        <f t="shared" si="35"/>
        <v>0</v>
      </c>
      <c r="T131" s="507">
        <f t="shared" si="35"/>
        <v>0</v>
      </c>
      <c r="U131" s="507">
        <f t="shared" si="32"/>
        <v>0</v>
      </c>
      <c r="V131" s="507">
        <f t="shared" si="32"/>
        <v>0</v>
      </c>
      <c r="W131" s="76"/>
      <c r="X131" s="507">
        <f t="shared" si="24"/>
        <v>0</v>
      </c>
      <c r="Y131" s="507">
        <f t="shared" si="24"/>
        <v>0</v>
      </c>
      <c r="Z131" s="507">
        <f t="shared" si="24"/>
        <v>0</v>
      </c>
      <c r="AA131" s="507">
        <f t="shared" si="36"/>
        <v>0</v>
      </c>
      <c r="AB131" s="507">
        <f t="shared" si="36"/>
        <v>0</v>
      </c>
      <c r="AC131" s="77"/>
      <c r="AD131" s="47"/>
    </row>
    <row r="132" spans="2:30" x14ac:dyDescent="0.2">
      <c r="B132" s="45"/>
      <c r="C132" s="74"/>
      <c r="D132" s="211"/>
      <c r="E132" s="211"/>
      <c r="F132" s="265"/>
      <c r="G132" s="264"/>
      <c r="H132" s="213"/>
      <c r="I132" s="264"/>
      <c r="J132" s="264"/>
      <c r="K132" s="76"/>
      <c r="L132" s="166">
        <f t="shared" si="27"/>
        <v>0</v>
      </c>
      <c r="M132" s="507">
        <f t="shared" si="28"/>
        <v>0</v>
      </c>
      <c r="N132" s="507">
        <f t="shared" si="29"/>
        <v>0</v>
      </c>
      <c r="O132" s="508" t="str">
        <f t="shared" si="30"/>
        <v>-</v>
      </c>
      <c r="P132" s="507">
        <f t="shared" si="23"/>
        <v>0</v>
      </c>
      <c r="Q132" s="76"/>
      <c r="R132" s="507">
        <f t="shared" si="35"/>
        <v>0</v>
      </c>
      <c r="S132" s="507">
        <f t="shared" si="35"/>
        <v>0</v>
      </c>
      <c r="T132" s="507">
        <f t="shared" si="35"/>
        <v>0</v>
      </c>
      <c r="U132" s="507">
        <f t="shared" si="32"/>
        <v>0</v>
      </c>
      <c r="V132" s="507">
        <f t="shared" si="32"/>
        <v>0</v>
      </c>
      <c r="W132" s="76"/>
      <c r="X132" s="507">
        <f t="shared" si="24"/>
        <v>0</v>
      </c>
      <c r="Y132" s="507">
        <f t="shared" si="24"/>
        <v>0</v>
      </c>
      <c r="Z132" s="507">
        <f t="shared" si="24"/>
        <v>0</v>
      </c>
      <c r="AA132" s="507">
        <f t="shared" si="36"/>
        <v>0</v>
      </c>
      <c r="AB132" s="507">
        <f t="shared" si="36"/>
        <v>0</v>
      </c>
      <c r="AC132" s="77"/>
      <c r="AD132" s="47"/>
    </row>
    <row r="133" spans="2:30" x14ac:dyDescent="0.2">
      <c r="B133" s="45"/>
      <c r="C133" s="74"/>
      <c r="D133" s="211"/>
      <c r="E133" s="211"/>
      <c r="F133" s="265"/>
      <c r="G133" s="264"/>
      <c r="H133" s="213"/>
      <c r="I133" s="264"/>
      <c r="J133" s="264"/>
      <c r="K133" s="76"/>
      <c r="L133" s="166">
        <f t="shared" si="27"/>
        <v>0</v>
      </c>
      <c r="M133" s="507">
        <f t="shared" si="28"/>
        <v>0</v>
      </c>
      <c r="N133" s="507">
        <f t="shared" si="29"/>
        <v>0</v>
      </c>
      <c r="O133" s="508" t="str">
        <f t="shared" si="30"/>
        <v>-</v>
      </c>
      <c r="P133" s="507">
        <f t="shared" si="23"/>
        <v>0</v>
      </c>
      <c r="Q133" s="76"/>
      <c r="R133" s="507">
        <f t="shared" si="35"/>
        <v>0</v>
      </c>
      <c r="S133" s="507">
        <f t="shared" si="35"/>
        <v>0</v>
      </c>
      <c r="T133" s="507">
        <f t="shared" si="35"/>
        <v>0</v>
      </c>
      <c r="U133" s="507">
        <f t="shared" si="32"/>
        <v>0</v>
      </c>
      <c r="V133" s="507">
        <f t="shared" si="32"/>
        <v>0</v>
      </c>
      <c r="W133" s="76"/>
      <c r="X133" s="507">
        <f t="shared" si="24"/>
        <v>0</v>
      </c>
      <c r="Y133" s="507">
        <f t="shared" si="24"/>
        <v>0</v>
      </c>
      <c r="Z133" s="507">
        <f t="shared" si="24"/>
        <v>0</v>
      </c>
      <c r="AA133" s="507">
        <f t="shared" si="36"/>
        <v>0</v>
      </c>
      <c r="AB133" s="507">
        <f t="shared" si="36"/>
        <v>0</v>
      </c>
      <c r="AC133" s="77"/>
      <c r="AD133" s="47"/>
    </row>
    <row r="134" spans="2:30" x14ac:dyDescent="0.2">
      <c r="B134" s="45"/>
      <c r="C134" s="74"/>
      <c r="D134" s="211"/>
      <c r="E134" s="211"/>
      <c r="F134" s="265"/>
      <c r="G134" s="264"/>
      <c r="H134" s="213"/>
      <c r="I134" s="264"/>
      <c r="J134" s="264"/>
      <c r="K134" s="76"/>
      <c r="L134" s="166">
        <f t="shared" si="27"/>
        <v>0</v>
      </c>
      <c r="M134" s="507">
        <f t="shared" si="28"/>
        <v>0</v>
      </c>
      <c r="N134" s="507">
        <f t="shared" si="29"/>
        <v>0</v>
      </c>
      <c r="O134" s="508" t="str">
        <f t="shared" si="30"/>
        <v>-</v>
      </c>
      <c r="P134" s="507">
        <f t="shared" si="23"/>
        <v>0</v>
      </c>
      <c r="Q134" s="76"/>
      <c r="R134" s="507">
        <f t="shared" si="35"/>
        <v>0</v>
      </c>
      <c r="S134" s="507">
        <f t="shared" si="35"/>
        <v>0</v>
      </c>
      <c r="T134" s="507">
        <f t="shared" si="35"/>
        <v>0</v>
      </c>
      <c r="U134" s="507">
        <f t="shared" si="32"/>
        <v>0</v>
      </c>
      <c r="V134" s="507">
        <f t="shared" si="32"/>
        <v>0</v>
      </c>
      <c r="W134" s="76"/>
      <c r="X134" s="507">
        <f t="shared" si="24"/>
        <v>0</v>
      </c>
      <c r="Y134" s="507">
        <f t="shared" si="24"/>
        <v>0</v>
      </c>
      <c r="Z134" s="507">
        <f t="shared" si="24"/>
        <v>0</v>
      </c>
      <c r="AA134" s="507">
        <f t="shared" si="36"/>
        <v>0</v>
      </c>
      <c r="AB134" s="507">
        <f t="shared" si="36"/>
        <v>0</v>
      </c>
      <c r="AC134" s="77"/>
      <c r="AD134" s="47"/>
    </row>
    <row r="135" spans="2:30" x14ac:dyDescent="0.2">
      <c r="B135" s="45"/>
      <c r="C135" s="74"/>
      <c r="D135" s="211"/>
      <c r="E135" s="211"/>
      <c r="F135" s="265"/>
      <c r="G135" s="264"/>
      <c r="H135" s="213"/>
      <c r="I135" s="264"/>
      <c r="J135" s="264"/>
      <c r="K135" s="76"/>
      <c r="L135" s="166">
        <f t="shared" si="27"/>
        <v>0</v>
      </c>
      <c r="M135" s="507">
        <f t="shared" si="28"/>
        <v>0</v>
      </c>
      <c r="N135" s="507">
        <f t="shared" si="29"/>
        <v>0</v>
      </c>
      <c r="O135" s="508" t="str">
        <f t="shared" si="30"/>
        <v>-</v>
      </c>
      <c r="P135" s="507">
        <f t="shared" si="23"/>
        <v>0</v>
      </c>
      <c r="Q135" s="76"/>
      <c r="R135" s="507">
        <f t="shared" si="35"/>
        <v>0</v>
      </c>
      <c r="S135" s="507">
        <f t="shared" si="35"/>
        <v>0</v>
      </c>
      <c r="T135" s="507">
        <f t="shared" si="35"/>
        <v>0</v>
      </c>
      <c r="U135" s="507">
        <f t="shared" si="32"/>
        <v>0</v>
      </c>
      <c r="V135" s="507">
        <f t="shared" si="32"/>
        <v>0</v>
      </c>
      <c r="W135" s="76"/>
      <c r="X135" s="507">
        <f t="shared" si="24"/>
        <v>0</v>
      </c>
      <c r="Y135" s="507">
        <f t="shared" si="24"/>
        <v>0</v>
      </c>
      <c r="Z135" s="507">
        <f t="shared" si="24"/>
        <v>0</v>
      </c>
      <c r="AA135" s="507">
        <f t="shared" si="36"/>
        <v>0</v>
      </c>
      <c r="AB135" s="507">
        <f t="shared" si="36"/>
        <v>0</v>
      </c>
      <c r="AC135" s="77"/>
      <c r="AD135" s="47"/>
    </row>
    <row r="136" spans="2:30" x14ac:dyDescent="0.2">
      <c r="B136" s="45"/>
      <c r="C136" s="74"/>
      <c r="D136" s="211"/>
      <c r="E136" s="211"/>
      <c r="F136" s="265"/>
      <c r="G136" s="264"/>
      <c r="H136" s="213"/>
      <c r="I136" s="264"/>
      <c r="J136" s="264"/>
      <c r="K136" s="76"/>
      <c r="L136" s="166">
        <f t="shared" si="27"/>
        <v>0</v>
      </c>
      <c r="M136" s="507">
        <f t="shared" si="28"/>
        <v>0</v>
      </c>
      <c r="N136" s="507">
        <f t="shared" si="29"/>
        <v>0</v>
      </c>
      <c r="O136" s="508" t="str">
        <f t="shared" si="30"/>
        <v>-</v>
      </c>
      <c r="P136" s="507">
        <f t="shared" si="23"/>
        <v>0</v>
      </c>
      <c r="Q136" s="76"/>
      <c r="R136" s="507">
        <f t="shared" si="35"/>
        <v>0</v>
      </c>
      <c r="S136" s="507">
        <f t="shared" si="35"/>
        <v>0</v>
      </c>
      <c r="T136" s="507">
        <f t="shared" si="35"/>
        <v>0</v>
      </c>
      <c r="U136" s="507">
        <f t="shared" si="32"/>
        <v>0</v>
      </c>
      <c r="V136" s="507">
        <f t="shared" si="32"/>
        <v>0</v>
      </c>
      <c r="W136" s="76"/>
      <c r="X136" s="507">
        <f t="shared" si="24"/>
        <v>0</v>
      </c>
      <c r="Y136" s="507">
        <f t="shared" si="24"/>
        <v>0</v>
      </c>
      <c r="Z136" s="507">
        <f t="shared" si="24"/>
        <v>0</v>
      </c>
      <c r="AA136" s="507">
        <f t="shared" si="36"/>
        <v>0</v>
      </c>
      <c r="AB136" s="507">
        <f t="shared" si="36"/>
        <v>0</v>
      </c>
      <c r="AC136" s="77"/>
      <c r="AD136" s="47"/>
    </row>
    <row r="137" spans="2:30" x14ac:dyDescent="0.2">
      <c r="B137" s="45"/>
      <c r="C137" s="74"/>
      <c r="D137" s="211"/>
      <c r="E137" s="211"/>
      <c r="F137" s="265"/>
      <c r="G137" s="264"/>
      <c r="H137" s="213"/>
      <c r="I137" s="264"/>
      <c r="J137" s="264"/>
      <c r="K137" s="76"/>
      <c r="L137" s="166">
        <f t="shared" si="27"/>
        <v>0</v>
      </c>
      <c r="M137" s="507">
        <f t="shared" si="28"/>
        <v>0</v>
      </c>
      <c r="N137" s="507">
        <f t="shared" si="29"/>
        <v>0</v>
      </c>
      <c r="O137" s="508" t="str">
        <f t="shared" si="30"/>
        <v>-</v>
      </c>
      <c r="P137" s="507">
        <f t="shared" si="23"/>
        <v>0</v>
      </c>
      <c r="Q137" s="76"/>
      <c r="R137" s="507">
        <f t="shared" si="35"/>
        <v>0</v>
      </c>
      <c r="S137" s="507">
        <f t="shared" si="35"/>
        <v>0</v>
      </c>
      <c r="T137" s="507">
        <f t="shared" si="35"/>
        <v>0</v>
      </c>
      <c r="U137" s="507">
        <f t="shared" si="32"/>
        <v>0</v>
      </c>
      <c r="V137" s="507">
        <f t="shared" si="32"/>
        <v>0</v>
      </c>
      <c r="W137" s="76"/>
      <c r="X137" s="507">
        <f t="shared" si="24"/>
        <v>0</v>
      </c>
      <c r="Y137" s="507">
        <f t="shared" si="24"/>
        <v>0</v>
      </c>
      <c r="Z137" s="507">
        <f t="shared" si="24"/>
        <v>0</v>
      </c>
      <c r="AA137" s="507">
        <f t="shared" si="36"/>
        <v>0</v>
      </c>
      <c r="AB137" s="507">
        <f t="shared" si="36"/>
        <v>0</v>
      </c>
      <c r="AC137" s="77"/>
      <c r="AD137" s="47"/>
    </row>
    <row r="138" spans="2:30" x14ac:dyDescent="0.2">
      <c r="B138" s="45"/>
      <c r="C138" s="74"/>
      <c r="D138" s="211"/>
      <c r="E138" s="211"/>
      <c r="F138" s="265"/>
      <c r="G138" s="264"/>
      <c r="H138" s="213"/>
      <c r="I138" s="264"/>
      <c r="J138" s="264"/>
      <c r="K138" s="76"/>
      <c r="L138" s="166">
        <f t="shared" si="27"/>
        <v>0</v>
      </c>
      <c r="M138" s="507">
        <f t="shared" si="28"/>
        <v>0</v>
      </c>
      <c r="N138" s="507">
        <f t="shared" si="29"/>
        <v>0</v>
      </c>
      <c r="O138" s="508" t="str">
        <f t="shared" si="30"/>
        <v>-</v>
      </c>
      <c r="P138" s="507">
        <f t="shared" si="23"/>
        <v>0</v>
      </c>
      <c r="Q138" s="76"/>
      <c r="R138" s="507">
        <f t="shared" si="35"/>
        <v>0</v>
      </c>
      <c r="S138" s="507">
        <f t="shared" si="35"/>
        <v>0</v>
      </c>
      <c r="T138" s="507">
        <f t="shared" si="35"/>
        <v>0</v>
      </c>
      <c r="U138" s="507">
        <f t="shared" si="32"/>
        <v>0</v>
      </c>
      <c r="V138" s="507">
        <f t="shared" si="32"/>
        <v>0</v>
      </c>
      <c r="W138" s="76"/>
      <c r="X138" s="507">
        <f t="shared" si="24"/>
        <v>0</v>
      </c>
      <c r="Y138" s="507">
        <f t="shared" si="24"/>
        <v>0</v>
      </c>
      <c r="Z138" s="507">
        <f t="shared" si="24"/>
        <v>0</v>
      </c>
      <c r="AA138" s="507">
        <f t="shared" si="36"/>
        <v>0</v>
      </c>
      <c r="AB138" s="507">
        <f t="shared" si="36"/>
        <v>0</v>
      </c>
      <c r="AC138" s="77"/>
      <c r="AD138" s="47"/>
    </row>
    <row r="139" spans="2:30" x14ac:dyDescent="0.2">
      <c r="B139" s="45"/>
      <c r="C139" s="74"/>
      <c r="D139" s="211"/>
      <c r="E139" s="211"/>
      <c r="F139" s="265"/>
      <c r="G139" s="264"/>
      <c r="H139" s="213"/>
      <c r="I139" s="264"/>
      <c r="J139" s="264"/>
      <c r="K139" s="76"/>
      <c r="L139" s="166">
        <f t="shared" si="27"/>
        <v>0</v>
      </c>
      <c r="M139" s="507">
        <f t="shared" si="28"/>
        <v>0</v>
      </c>
      <c r="N139" s="507">
        <f t="shared" si="29"/>
        <v>0</v>
      </c>
      <c r="O139" s="508" t="str">
        <f t="shared" si="30"/>
        <v>-</v>
      </c>
      <c r="P139" s="507">
        <f t="shared" si="23"/>
        <v>0</v>
      </c>
      <c r="Q139" s="76"/>
      <c r="R139" s="507">
        <f t="shared" si="35"/>
        <v>0</v>
      </c>
      <c r="S139" s="507">
        <f t="shared" si="35"/>
        <v>0</v>
      </c>
      <c r="T139" s="507">
        <f t="shared" si="35"/>
        <v>0</v>
      </c>
      <c r="U139" s="507">
        <f t="shared" si="32"/>
        <v>0</v>
      </c>
      <c r="V139" s="507">
        <f t="shared" si="32"/>
        <v>0</v>
      </c>
      <c r="W139" s="76"/>
      <c r="X139" s="507">
        <f t="shared" si="24"/>
        <v>0</v>
      </c>
      <c r="Y139" s="507">
        <f t="shared" si="24"/>
        <v>0</v>
      </c>
      <c r="Z139" s="507">
        <f t="shared" si="24"/>
        <v>0</v>
      </c>
      <c r="AA139" s="507">
        <f t="shared" si="36"/>
        <v>0</v>
      </c>
      <c r="AB139" s="507">
        <f t="shared" si="36"/>
        <v>0</v>
      </c>
      <c r="AC139" s="77"/>
      <c r="AD139" s="47"/>
    </row>
    <row r="140" spans="2:30" x14ac:dyDescent="0.2">
      <c r="B140" s="45"/>
      <c r="C140" s="74"/>
      <c r="D140" s="211"/>
      <c r="E140" s="211"/>
      <c r="F140" s="265"/>
      <c r="G140" s="264"/>
      <c r="H140" s="213"/>
      <c r="I140" s="264"/>
      <c r="J140" s="264"/>
      <c r="K140" s="76"/>
      <c r="L140" s="166">
        <f t="shared" ref="L140:L146" si="37">IF(J140="geen",9999999999,J140)</f>
        <v>0</v>
      </c>
      <c r="M140" s="507">
        <f t="shared" ref="M140:M146" si="38">G140*H140</f>
        <v>0</v>
      </c>
      <c r="N140" s="507">
        <f t="shared" ref="N140:N146" si="39">IF(G140=0,0,(G140*H140)/L140)</f>
        <v>0</v>
      </c>
      <c r="O140" s="508" t="str">
        <f t="shared" ref="O140:O146" si="40">IF(L140=0,"-",(IF(L140&gt;3000,"-",I140+L140-1)))</f>
        <v>-</v>
      </c>
      <c r="P140" s="507">
        <f t="shared" ref="P140:P146" si="41">IF(J140="geen",IF(I140&lt;$R$8,G140*H140,0),IF(I140&gt;=$R$8,0,IF((H140*G140-(R$8-I140)*N140)&lt;0,0,H140*G140-(R$8-I140)*N140)))</f>
        <v>0</v>
      </c>
      <c r="Q140" s="76"/>
      <c r="R140" s="507">
        <f t="shared" si="35"/>
        <v>0</v>
      </c>
      <c r="S140" s="507">
        <f t="shared" si="35"/>
        <v>0</v>
      </c>
      <c r="T140" s="507">
        <f t="shared" si="35"/>
        <v>0</v>
      </c>
      <c r="U140" s="507">
        <f t="shared" si="35"/>
        <v>0</v>
      </c>
      <c r="V140" s="507">
        <f t="shared" si="35"/>
        <v>0</v>
      </c>
      <c r="W140" s="76"/>
      <c r="X140" s="507">
        <f t="shared" ref="X140:AB146" si="42">IF(X$8=$I140,($G140*$H140),0)</f>
        <v>0</v>
      </c>
      <c r="Y140" s="507">
        <f t="shared" si="42"/>
        <v>0</v>
      </c>
      <c r="Z140" s="507">
        <f t="shared" si="42"/>
        <v>0</v>
      </c>
      <c r="AA140" s="507">
        <f t="shared" si="42"/>
        <v>0</v>
      </c>
      <c r="AB140" s="507">
        <f t="shared" si="42"/>
        <v>0</v>
      </c>
      <c r="AC140" s="77"/>
      <c r="AD140" s="47"/>
    </row>
    <row r="141" spans="2:30" x14ac:dyDescent="0.2">
      <c r="B141" s="45"/>
      <c r="C141" s="74"/>
      <c r="D141" s="211"/>
      <c r="E141" s="211"/>
      <c r="F141" s="265"/>
      <c r="G141" s="264"/>
      <c r="H141" s="213"/>
      <c r="I141" s="264"/>
      <c r="J141" s="264"/>
      <c r="K141" s="76"/>
      <c r="L141" s="166">
        <f t="shared" si="37"/>
        <v>0</v>
      </c>
      <c r="M141" s="507">
        <f t="shared" si="38"/>
        <v>0</v>
      </c>
      <c r="N141" s="507">
        <f t="shared" si="39"/>
        <v>0</v>
      </c>
      <c r="O141" s="508" t="str">
        <f t="shared" si="40"/>
        <v>-</v>
      </c>
      <c r="P141" s="507">
        <f t="shared" si="41"/>
        <v>0</v>
      </c>
      <c r="Q141" s="76"/>
      <c r="R141" s="507">
        <f t="shared" ref="R141:V146" si="43">(IF(R$8&lt;$I141,0,IF($O141&lt;=R$8-1,0,$N141)))</f>
        <v>0</v>
      </c>
      <c r="S141" s="507">
        <f t="shared" si="43"/>
        <v>0</v>
      </c>
      <c r="T141" s="507">
        <f t="shared" si="43"/>
        <v>0</v>
      </c>
      <c r="U141" s="507">
        <f t="shared" si="43"/>
        <v>0</v>
      </c>
      <c r="V141" s="507">
        <f t="shared" si="43"/>
        <v>0</v>
      </c>
      <c r="W141" s="76"/>
      <c r="X141" s="507">
        <f t="shared" si="42"/>
        <v>0</v>
      </c>
      <c r="Y141" s="507">
        <f t="shared" si="42"/>
        <v>0</v>
      </c>
      <c r="Z141" s="507">
        <f t="shared" si="42"/>
        <v>0</v>
      </c>
      <c r="AA141" s="507">
        <f t="shared" si="42"/>
        <v>0</v>
      </c>
      <c r="AB141" s="507">
        <f t="shared" si="42"/>
        <v>0</v>
      </c>
      <c r="AC141" s="77"/>
      <c r="AD141" s="47"/>
    </row>
    <row r="142" spans="2:30" x14ac:dyDescent="0.2">
      <c r="B142" s="45"/>
      <c r="C142" s="74"/>
      <c r="D142" s="211"/>
      <c r="E142" s="211"/>
      <c r="F142" s="265"/>
      <c r="G142" s="264"/>
      <c r="H142" s="213"/>
      <c r="I142" s="264"/>
      <c r="J142" s="264"/>
      <c r="K142" s="76"/>
      <c r="L142" s="166">
        <f t="shared" si="37"/>
        <v>0</v>
      </c>
      <c r="M142" s="507">
        <f t="shared" si="38"/>
        <v>0</v>
      </c>
      <c r="N142" s="507">
        <f t="shared" si="39"/>
        <v>0</v>
      </c>
      <c r="O142" s="508" t="str">
        <f t="shared" si="40"/>
        <v>-</v>
      </c>
      <c r="P142" s="507">
        <f t="shared" si="41"/>
        <v>0</v>
      </c>
      <c r="Q142" s="76"/>
      <c r="R142" s="507">
        <f t="shared" si="43"/>
        <v>0</v>
      </c>
      <c r="S142" s="507">
        <f t="shared" si="43"/>
        <v>0</v>
      </c>
      <c r="T142" s="507">
        <f t="shared" si="43"/>
        <v>0</v>
      </c>
      <c r="U142" s="507">
        <f t="shared" si="43"/>
        <v>0</v>
      </c>
      <c r="V142" s="507">
        <f t="shared" si="43"/>
        <v>0</v>
      </c>
      <c r="W142" s="76"/>
      <c r="X142" s="507">
        <f t="shared" si="42"/>
        <v>0</v>
      </c>
      <c r="Y142" s="507">
        <f t="shared" si="42"/>
        <v>0</v>
      </c>
      <c r="Z142" s="507">
        <f t="shared" si="42"/>
        <v>0</v>
      </c>
      <c r="AA142" s="507">
        <f t="shared" si="42"/>
        <v>0</v>
      </c>
      <c r="AB142" s="507">
        <f t="shared" si="42"/>
        <v>0</v>
      </c>
      <c r="AC142" s="77"/>
      <c r="AD142" s="47"/>
    </row>
    <row r="143" spans="2:30" x14ac:dyDescent="0.2">
      <c r="B143" s="45"/>
      <c r="C143" s="74"/>
      <c r="D143" s="211"/>
      <c r="E143" s="211"/>
      <c r="F143" s="265"/>
      <c r="G143" s="264"/>
      <c r="H143" s="213"/>
      <c r="I143" s="264"/>
      <c r="J143" s="264"/>
      <c r="K143" s="76"/>
      <c r="L143" s="166">
        <f t="shared" si="37"/>
        <v>0</v>
      </c>
      <c r="M143" s="507">
        <f t="shared" si="38"/>
        <v>0</v>
      </c>
      <c r="N143" s="507">
        <f t="shared" si="39"/>
        <v>0</v>
      </c>
      <c r="O143" s="508" t="str">
        <f t="shared" si="40"/>
        <v>-</v>
      </c>
      <c r="P143" s="507">
        <f t="shared" si="41"/>
        <v>0</v>
      </c>
      <c r="Q143" s="76"/>
      <c r="R143" s="507">
        <f t="shared" si="43"/>
        <v>0</v>
      </c>
      <c r="S143" s="507">
        <f t="shared" si="43"/>
        <v>0</v>
      </c>
      <c r="T143" s="507">
        <f t="shared" si="43"/>
        <v>0</v>
      </c>
      <c r="U143" s="507">
        <f t="shared" si="43"/>
        <v>0</v>
      </c>
      <c r="V143" s="507">
        <f t="shared" si="43"/>
        <v>0</v>
      </c>
      <c r="W143" s="76"/>
      <c r="X143" s="507">
        <f t="shared" si="42"/>
        <v>0</v>
      </c>
      <c r="Y143" s="507">
        <f t="shared" si="42"/>
        <v>0</v>
      </c>
      <c r="Z143" s="507">
        <f t="shared" si="42"/>
        <v>0</v>
      </c>
      <c r="AA143" s="507">
        <f t="shared" si="42"/>
        <v>0</v>
      </c>
      <c r="AB143" s="507">
        <f t="shared" si="42"/>
        <v>0</v>
      </c>
      <c r="AC143" s="77"/>
      <c r="AD143" s="47"/>
    </row>
    <row r="144" spans="2:30" x14ac:dyDescent="0.2">
      <c r="B144" s="45"/>
      <c r="C144" s="74"/>
      <c r="D144" s="211"/>
      <c r="E144" s="211"/>
      <c r="F144" s="265"/>
      <c r="G144" s="264"/>
      <c r="H144" s="213"/>
      <c r="I144" s="264"/>
      <c r="J144" s="264"/>
      <c r="K144" s="76"/>
      <c r="L144" s="166">
        <f t="shared" si="37"/>
        <v>0</v>
      </c>
      <c r="M144" s="507">
        <f t="shared" si="38"/>
        <v>0</v>
      </c>
      <c r="N144" s="507">
        <f t="shared" si="39"/>
        <v>0</v>
      </c>
      <c r="O144" s="508" t="str">
        <f t="shared" si="40"/>
        <v>-</v>
      </c>
      <c r="P144" s="507">
        <f t="shared" si="41"/>
        <v>0</v>
      </c>
      <c r="Q144" s="76"/>
      <c r="R144" s="507">
        <f t="shared" si="43"/>
        <v>0</v>
      </c>
      <c r="S144" s="507">
        <f t="shared" si="43"/>
        <v>0</v>
      </c>
      <c r="T144" s="507">
        <f t="shared" si="43"/>
        <v>0</v>
      </c>
      <c r="U144" s="507">
        <f t="shared" si="43"/>
        <v>0</v>
      </c>
      <c r="V144" s="507">
        <f t="shared" si="43"/>
        <v>0</v>
      </c>
      <c r="W144" s="76"/>
      <c r="X144" s="507">
        <f t="shared" si="42"/>
        <v>0</v>
      </c>
      <c r="Y144" s="507">
        <f t="shared" si="42"/>
        <v>0</v>
      </c>
      <c r="Z144" s="507">
        <f t="shared" si="42"/>
        <v>0</v>
      </c>
      <c r="AA144" s="507">
        <f t="shared" si="42"/>
        <v>0</v>
      </c>
      <c r="AB144" s="507">
        <f t="shared" si="42"/>
        <v>0</v>
      </c>
      <c r="AC144" s="77"/>
      <c r="AD144" s="47"/>
    </row>
    <row r="145" spans="2:30" x14ac:dyDescent="0.2">
      <c r="B145" s="45"/>
      <c r="C145" s="74"/>
      <c r="D145" s="211"/>
      <c r="E145" s="211"/>
      <c r="F145" s="265"/>
      <c r="G145" s="264"/>
      <c r="H145" s="213"/>
      <c r="I145" s="264"/>
      <c r="J145" s="264"/>
      <c r="K145" s="76"/>
      <c r="L145" s="166">
        <f t="shared" si="37"/>
        <v>0</v>
      </c>
      <c r="M145" s="507">
        <f t="shared" si="38"/>
        <v>0</v>
      </c>
      <c r="N145" s="507">
        <f t="shared" si="39"/>
        <v>0</v>
      </c>
      <c r="O145" s="508" t="str">
        <f t="shared" si="40"/>
        <v>-</v>
      </c>
      <c r="P145" s="507">
        <f t="shared" si="41"/>
        <v>0</v>
      </c>
      <c r="Q145" s="76"/>
      <c r="R145" s="507">
        <f t="shared" si="43"/>
        <v>0</v>
      </c>
      <c r="S145" s="507">
        <f t="shared" si="43"/>
        <v>0</v>
      </c>
      <c r="T145" s="507">
        <f t="shared" si="43"/>
        <v>0</v>
      </c>
      <c r="U145" s="507">
        <f t="shared" si="43"/>
        <v>0</v>
      </c>
      <c r="V145" s="507">
        <f t="shared" si="43"/>
        <v>0</v>
      </c>
      <c r="W145" s="76"/>
      <c r="X145" s="507">
        <f t="shared" si="42"/>
        <v>0</v>
      </c>
      <c r="Y145" s="507">
        <f t="shared" si="42"/>
        <v>0</v>
      </c>
      <c r="Z145" s="507">
        <f t="shared" si="42"/>
        <v>0</v>
      </c>
      <c r="AA145" s="507">
        <f t="shared" si="42"/>
        <v>0</v>
      </c>
      <c r="AB145" s="507">
        <f t="shared" si="42"/>
        <v>0</v>
      </c>
      <c r="AC145" s="77"/>
      <c r="AD145" s="47"/>
    </row>
    <row r="146" spans="2:30" x14ac:dyDescent="0.2">
      <c r="B146" s="45"/>
      <c r="C146" s="74"/>
      <c r="D146" s="211"/>
      <c r="E146" s="211"/>
      <c r="F146" s="265"/>
      <c r="G146" s="264"/>
      <c r="H146" s="213"/>
      <c r="I146" s="264"/>
      <c r="J146" s="264"/>
      <c r="K146" s="76"/>
      <c r="L146" s="166">
        <f t="shared" si="37"/>
        <v>0</v>
      </c>
      <c r="M146" s="507">
        <f t="shared" si="38"/>
        <v>0</v>
      </c>
      <c r="N146" s="507">
        <f t="shared" si="39"/>
        <v>0</v>
      </c>
      <c r="O146" s="508" t="str">
        <f t="shared" si="40"/>
        <v>-</v>
      </c>
      <c r="P146" s="507">
        <f t="shared" si="41"/>
        <v>0</v>
      </c>
      <c r="Q146" s="76"/>
      <c r="R146" s="507">
        <f t="shared" si="43"/>
        <v>0</v>
      </c>
      <c r="S146" s="507">
        <f t="shared" si="43"/>
        <v>0</v>
      </c>
      <c r="T146" s="507">
        <f t="shared" si="43"/>
        <v>0</v>
      </c>
      <c r="U146" s="507">
        <f t="shared" si="43"/>
        <v>0</v>
      </c>
      <c r="V146" s="507">
        <f t="shared" si="43"/>
        <v>0</v>
      </c>
      <c r="W146" s="76"/>
      <c r="X146" s="507">
        <f t="shared" si="42"/>
        <v>0</v>
      </c>
      <c r="Y146" s="507">
        <f t="shared" si="42"/>
        <v>0</v>
      </c>
      <c r="Z146" s="507">
        <f t="shared" si="42"/>
        <v>0</v>
      </c>
      <c r="AA146" s="507">
        <f t="shared" si="42"/>
        <v>0</v>
      </c>
      <c r="AB146" s="507">
        <f t="shared" si="42"/>
        <v>0</v>
      </c>
      <c r="AC146" s="77"/>
      <c r="AD146" s="47"/>
    </row>
    <row r="147" spans="2:30" x14ac:dyDescent="0.2">
      <c r="B147" s="45"/>
      <c r="C147" s="74"/>
      <c r="D147" s="211"/>
      <c r="E147" s="211"/>
      <c r="F147" s="265"/>
      <c r="G147" s="264"/>
      <c r="H147" s="213"/>
      <c r="I147" s="264"/>
      <c r="J147" s="264"/>
      <c r="K147" s="76"/>
      <c r="L147" s="166">
        <f t="shared" si="27"/>
        <v>0</v>
      </c>
      <c r="M147" s="507">
        <f t="shared" si="28"/>
        <v>0</v>
      </c>
      <c r="N147" s="507">
        <f t="shared" si="29"/>
        <v>0</v>
      </c>
      <c r="O147" s="508" t="str">
        <f t="shared" si="30"/>
        <v>-</v>
      </c>
      <c r="P147" s="507">
        <f t="shared" si="23"/>
        <v>0</v>
      </c>
      <c r="Q147" s="76"/>
      <c r="R147" s="507">
        <f t="shared" ref="R147:T148" si="44">(IF(R$8&lt;$I147,0,IF($O147&lt;=R$8-1,0,$N147)))</f>
        <v>0</v>
      </c>
      <c r="S147" s="507">
        <f t="shared" si="44"/>
        <v>0</v>
      </c>
      <c r="T147" s="507">
        <f t="shared" si="44"/>
        <v>0</v>
      </c>
      <c r="U147" s="507">
        <f t="shared" si="32"/>
        <v>0</v>
      </c>
      <c r="V147" s="507">
        <f t="shared" si="32"/>
        <v>0</v>
      </c>
      <c r="W147" s="76"/>
      <c r="X147" s="507">
        <f t="shared" si="24"/>
        <v>0</v>
      </c>
      <c r="Y147" s="507">
        <f t="shared" si="24"/>
        <v>0</v>
      </c>
      <c r="Z147" s="507">
        <f t="shared" si="24"/>
        <v>0</v>
      </c>
      <c r="AA147" s="507">
        <f t="shared" si="36"/>
        <v>0</v>
      </c>
      <c r="AB147" s="507">
        <f t="shared" si="36"/>
        <v>0</v>
      </c>
      <c r="AC147" s="77"/>
      <c r="AD147" s="47"/>
    </row>
    <row r="148" spans="2:30" x14ac:dyDescent="0.2">
      <c r="B148" s="45"/>
      <c r="C148" s="74"/>
      <c r="D148" s="211"/>
      <c r="E148" s="211"/>
      <c r="F148" s="265"/>
      <c r="G148" s="264"/>
      <c r="H148" s="213"/>
      <c r="I148" s="264"/>
      <c r="J148" s="264"/>
      <c r="K148" s="76"/>
      <c r="L148" s="166">
        <f t="shared" si="27"/>
        <v>0</v>
      </c>
      <c r="M148" s="507">
        <f t="shared" si="28"/>
        <v>0</v>
      </c>
      <c r="N148" s="507">
        <f t="shared" si="29"/>
        <v>0</v>
      </c>
      <c r="O148" s="508" t="str">
        <f t="shared" si="30"/>
        <v>-</v>
      </c>
      <c r="P148" s="507">
        <f t="shared" si="23"/>
        <v>0</v>
      </c>
      <c r="Q148" s="76"/>
      <c r="R148" s="507">
        <f t="shared" si="44"/>
        <v>0</v>
      </c>
      <c r="S148" s="507">
        <f t="shared" si="44"/>
        <v>0</v>
      </c>
      <c r="T148" s="507">
        <f t="shared" si="44"/>
        <v>0</v>
      </c>
      <c r="U148" s="507">
        <f t="shared" si="32"/>
        <v>0</v>
      </c>
      <c r="V148" s="507">
        <f t="shared" si="32"/>
        <v>0</v>
      </c>
      <c r="W148" s="76"/>
      <c r="X148" s="507">
        <f t="shared" si="24"/>
        <v>0</v>
      </c>
      <c r="Y148" s="507">
        <f t="shared" si="24"/>
        <v>0</v>
      </c>
      <c r="Z148" s="507">
        <f t="shared" si="24"/>
        <v>0</v>
      </c>
      <c r="AA148" s="507">
        <f t="shared" si="36"/>
        <v>0</v>
      </c>
      <c r="AB148" s="507">
        <f t="shared" si="36"/>
        <v>0</v>
      </c>
      <c r="AC148" s="77"/>
      <c r="AD148" s="47"/>
    </row>
    <row r="149" spans="2:30" x14ac:dyDescent="0.2">
      <c r="B149" s="45"/>
      <c r="C149" s="85"/>
      <c r="D149" s="259"/>
      <c r="E149" s="259"/>
      <c r="F149" s="207"/>
      <c r="G149" s="207"/>
      <c r="H149" s="207"/>
      <c r="I149" s="207"/>
      <c r="J149" s="207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8"/>
      <c r="AD149" s="47"/>
    </row>
    <row r="150" spans="2:30" x14ac:dyDescent="0.2">
      <c r="B150" s="66"/>
      <c r="C150" s="67"/>
      <c r="D150" s="67"/>
      <c r="E150" s="67"/>
      <c r="F150" s="243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9"/>
    </row>
  </sheetData>
  <sheetProtection algorithmName="SHA-512" hashValue="H3apoDEJDktp0Kv0Fgw+k9Y3PXgRnJDr6v0n8NX5Q4WlkCivV3ln2CDZ1NBkukos68QWs5Y2blYMiTf7zDiZBA==" saltValue="4nGGv/x3dv/dEUG+CYaZUg==" spinCount="100000" sheet="1" objects="1" scenarios="1"/>
  <dataConsolidate/>
  <phoneticPr fontId="0" type="noConversion"/>
  <dataValidations count="2">
    <dataValidation type="list" allowBlank="1" showInputMessage="1" showErrorMessage="1" sqref="J14:J149">
      <formula1>"geen,1,2,3,4,5,6,7,8,9,10,11,12,13,14,15,16,17,18,19,20,21,22,23,24,25,26,27,28,29,30,31,32,33,34,35,36,37,38,39,40,41,42,43,44,45,46,47,48,49,50"</formula1>
    </dataValidation>
    <dataValidation type="list" allowBlank="1" showInputMessage="1" showErrorMessage="1" sqref="D14:D149">
      <formula1>"gebouwen en terreinen, inventaris en apparatuur, leermiddelen PO, overige materiële vaste activa,meubilair, ICT"</formula1>
    </dataValidation>
  </dataValidations>
  <pageMargins left="0.74803149606299213" right="0.74803149606299213" top="0.98425196850393704" bottom="0.98425196850393704" header="0.51181102362204722" footer="0.51181102362204722"/>
  <pageSetup paperSize="9" scale="48" orientation="landscape" r:id="rId1"/>
  <headerFooter alignWithMargins="0">
    <oddHeader>&amp;L&amp;"Arial,Vet"&amp;F&amp;R&amp;"Arial,Vet"&amp;A</oddHeader>
    <oddFooter>&amp;L&amp;"Arial,Vet"PO-Raad&amp;C&amp;"Arial,Vet"&amp;D&amp;R&amp;"Arial,Vet"pagina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64"/>
  <sheetViews>
    <sheetView zoomScale="85" zoomScaleNormal="85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" style="30" customWidth="1"/>
    <col min="2" max="3" width="2.7109375" style="30" customWidth="1"/>
    <col min="4" max="4" width="45.7109375" style="30" customWidth="1"/>
    <col min="5" max="5" width="2.7109375" style="30" customWidth="1"/>
    <col min="6" max="8" width="14.85546875" style="30" customWidth="1"/>
    <col min="9" max="9" width="14.85546875" style="38" customWidth="1"/>
    <col min="10" max="10" width="14.85546875" style="30" customWidth="1"/>
    <col min="11" max="12" width="2.7109375" style="30" customWidth="1"/>
    <col min="13" max="16384" width="9.140625" style="30"/>
  </cols>
  <sheetData>
    <row r="1" spans="2:12" ht="12.75" customHeight="1" x14ac:dyDescent="0.2"/>
    <row r="2" spans="2:12" x14ac:dyDescent="0.2">
      <c r="B2" s="40"/>
      <c r="C2" s="41"/>
      <c r="D2" s="41"/>
      <c r="E2" s="41"/>
      <c r="F2" s="41"/>
      <c r="G2" s="41"/>
      <c r="H2" s="155"/>
      <c r="I2" s="41"/>
      <c r="J2" s="41"/>
      <c r="K2" s="41"/>
      <c r="L2" s="44"/>
    </row>
    <row r="3" spans="2:12" x14ac:dyDescent="0.2">
      <c r="B3" s="45"/>
      <c r="C3" s="46"/>
      <c r="D3" s="46"/>
      <c r="E3" s="46"/>
      <c r="F3" s="46"/>
      <c r="G3" s="46"/>
      <c r="H3" s="64"/>
      <c r="I3" s="46"/>
      <c r="J3" s="46"/>
      <c r="K3" s="46"/>
      <c r="L3" s="47"/>
    </row>
    <row r="4" spans="2:12" s="96" customFormat="1" ht="18.75" x14ac:dyDescent="0.3">
      <c r="B4" s="439"/>
      <c r="C4" s="403" t="s">
        <v>149</v>
      </c>
      <c r="D4" s="269"/>
      <c r="E4" s="269"/>
      <c r="F4" s="269"/>
      <c r="G4" s="269"/>
      <c r="H4" s="269"/>
      <c r="I4" s="269"/>
      <c r="J4" s="269"/>
      <c r="K4" s="269"/>
      <c r="L4" s="270"/>
    </row>
    <row r="5" spans="2:12" s="418" customFormat="1" ht="14.45" customHeight="1" x14ac:dyDescent="0.25">
      <c r="B5" s="414"/>
      <c r="C5" s="334"/>
      <c r="D5" s="415"/>
      <c r="E5" s="416"/>
      <c r="F5" s="416"/>
      <c r="G5" s="416"/>
      <c r="H5" s="416"/>
      <c r="I5" s="416"/>
      <c r="J5" s="416"/>
      <c r="K5" s="416"/>
      <c r="L5" s="417"/>
    </row>
    <row r="6" spans="2:12" ht="14.45" customHeight="1" x14ac:dyDescent="0.2">
      <c r="B6" s="310"/>
      <c r="C6" s="137"/>
      <c r="D6" s="311"/>
      <c r="E6" s="49"/>
      <c r="F6" s="49"/>
      <c r="G6" s="49"/>
      <c r="H6" s="49"/>
      <c r="I6" s="49"/>
      <c r="J6" s="49"/>
      <c r="K6" s="49"/>
      <c r="L6" s="138"/>
    </row>
    <row r="7" spans="2:12" ht="14.45" customHeight="1" x14ac:dyDescent="0.2">
      <c r="B7" s="310"/>
      <c r="C7" s="137"/>
      <c r="D7" s="311"/>
      <c r="E7" s="49"/>
      <c r="F7" s="49"/>
      <c r="G7" s="49"/>
      <c r="H7" s="49"/>
      <c r="I7" s="49"/>
      <c r="J7" s="49"/>
      <c r="K7" s="49"/>
      <c r="L7" s="138"/>
    </row>
    <row r="8" spans="2:12" s="31" customFormat="1" ht="14.45" customHeight="1" x14ac:dyDescent="0.2">
      <c r="B8" s="312"/>
      <c r="C8" s="313"/>
      <c r="D8" s="50"/>
      <c r="E8" s="301"/>
      <c r="F8" s="448">
        <f>+tab!D2</f>
        <v>2017</v>
      </c>
      <c r="G8" s="448">
        <f>F8+1</f>
        <v>2018</v>
      </c>
      <c r="H8" s="448">
        <f>G8+1</f>
        <v>2019</v>
      </c>
      <c r="I8" s="448">
        <f>H8+1</f>
        <v>2020</v>
      </c>
      <c r="J8" s="448">
        <f>I8+1</f>
        <v>2021</v>
      </c>
      <c r="K8" s="301"/>
      <c r="L8" s="314"/>
    </row>
    <row r="9" spans="2:12" ht="14.45" customHeight="1" x14ac:dyDescent="0.2">
      <c r="B9" s="310"/>
      <c r="C9" s="137"/>
      <c r="D9" s="315"/>
      <c r="E9" s="49"/>
      <c r="F9" s="493"/>
      <c r="G9" s="493"/>
      <c r="H9" s="493"/>
      <c r="I9" s="493"/>
      <c r="J9" s="493"/>
      <c r="K9" s="49"/>
      <c r="L9" s="138"/>
    </row>
    <row r="10" spans="2:12" ht="14.45" customHeight="1" x14ac:dyDescent="0.2">
      <c r="B10" s="316"/>
      <c r="C10" s="317"/>
      <c r="D10" s="318"/>
      <c r="E10" s="71"/>
      <c r="F10" s="71"/>
      <c r="G10" s="71"/>
      <c r="H10" s="71"/>
      <c r="I10" s="71"/>
      <c r="J10" s="71"/>
      <c r="K10" s="165"/>
      <c r="L10" s="47"/>
    </row>
    <row r="11" spans="2:12" ht="14.45" customHeight="1" x14ac:dyDescent="0.2">
      <c r="B11" s="316"/>
      <c r="C11" s="319"/>
      <c r="D11" s="446" t="s">
        <v>70</v>
      </c>
      <c r="E11" s="76"/>
      <c r="F11" s="76"/>
      <c r="G11" s="76"/>
      <c r="H11" s="76"/>
      <c r="I11" s="76"/>
      <c r="J11" s="76"/>
      <c r="K11" s="77"/>
      <c r="L11" s="47"/>
    </row>
    <row r="12" spans="2:12" ht="14.45" customHeight="1" x14ac:dyDescent="0.2">
      <c r="B12" s="316"/>
      <c r="C12" s="319"/>
      <c r="D12" s="75" t="s">
        <v>48</v>
      </c>
      <c r="E12" s="76"/>
      <c r="F12" s="213">
        <v>0</v>
      </c>
      <c r="G12" s="511">
        <f t="shared" ref="G12:J17" si="0">F55</f>
        <v>0</v>
      </c>
      <c r="H12" s="511">
        <f t="shared" si="0"/>
        <v>0</v>
      </c>
      <c r="I12" s="511">
        <f t="shared" si="0"/>
        <v>0</v>
      </c>
      <c r="J12" s="511">
        <f t="shared" si="0"/>
        <v>0</v>
      </c>
      <c r="K12" s="77"/>
      <c r="L12" s="47"/>
    </row>
    <row r="13" spans="2:12" ht="14.45" customHeight="1" x14ac:dyDescent="0.2">
      <c r="B13" s="316"/>
      <c r="C13" s="319"/>
      <c r="D13" s="75" t="s">
        <v>49</v>
      </c>
      <c r="E13" s="76"/>
      <c r="F13" s="89">
        <v>0</v>
      </c>
      <c r="G13" s="511">
        <f t="shared" si="0"/>
        <v>0</v>
      </c>
      <c r="H13" s="511">
        <f t="shared" si="0"/>
        <v>0</v>
      </c>
      <c r="I13" s="511">
        <f t="shared" si="0"/>
        <v>0</v>
      </c>
      <c r="J13" s="511">
        <f t="shared" si="0"/>
        <v>0</v>
      </c>
      <c r="K13" s="77"/>
      <c r="L13" s="47"/>
    </row>
    <row r="14" spans="2:12" ht="14.45" customHeight="1" x14ac:dyDescent="0.2">
      <c r="B14" s="316"/>
      <c r="C14" s="319"/>
      <c r="D14" s="189" t="s">
        <v>128</v>
      </c>
      <c r="E14" s="76"/>
      <c r="F14" s="89">
        <v>0</v>
      </c>
      <c r="G14" s="511">
        <f t="shared" si="0"/>
        <v>0</v>
      </c>
      <c r="H14" s="511">
        <f t="shared" si="0"/>
        <v>0</v>
      </c>
      <c r="I14" s="511">
        <f t="shared" si="0"/>
        <v>0</v>
      </c>
      <c r="J14" s="511">
        <f t="shared" si="0"/>
        <v>0</v>
      </c>
      <c r="K14" s="77"/>
      <c r="L14" s="47"/>
    </row>
    <row r="15" spans="2:12" ht="14.45" customHeight="1" x14ac:dyDescent="0.2">
      <c r="B15" s="316"/>
      <c r="C15" s="319"/>
      <c r="D15" s="189" t="s">
        <v>129</v>
      </c>
      <c r="E15" s="76"/>
      <c r="F15" s="89">
        <v>0</v>
      </c>
      <c r="G15" s="511">
        <f t="shared" si="0"/>
        <v>0</v>
      </c>
      <c r="H15" s="511">
        <f t="shared" si="0"/>
        <v>0</v>
      </c>
      <c r="I15" s="511">
        <f t="shared" si="0"/>
        <v>0</v>
      </c>
      <c r="J15" s="511">
        <f t="shared" si="0"/>
        <v>0</v>
      </c>
      <c r="K15" s="77"/>
      <c r="L15" s="47"/>
    </row>
    <row r="16" spans="2:12" ht="14.45" customHeight="1" x14ac:dyDescent="0.2">
      <c r="B16" s="316"/>
      <c r="C16" s="319"/>
      <c r="D16" s="75" t="s">
        <v>62</v>
      </c>
      <c r="E16" s="76"/>
      <c r="F16" s="89">
        <v>0</v>
      </c>
      <c r="G16" s="511">
        <f t="shared" si="0"/>
        <v>0</v>
      </c>
      <c r="H16" s="511">
        <f t="shared" si="0"/>
        <v>0</v>
      </c>
      <c r="I16" s="511">
        <f t="shared" si="0"/>
        <v>0</v>
      </c>
      <c r="J16" s="511">
        <f t="shared" si="0"/>
        <v>0</v>
      </c>
      <c r="K16" s="77"/>
      <c r="L16" s="47"/>
    </row>
    <row r="17" spans="2:12" ht="14.45" customHeight="1" x14ac:dyDescent="0.2">
      <c r="B17" s="316"/>
      <c r="C17" s="319"/>
      <c r="D17" s="75" t="s">
        <v>50</v>
      </c>
      <c r="E17" s="76"/>
      <c r="F17" s="89">
        <v>0</v>
      </c>
      <c r="G17" s="511">
        <f t="shared" si="0"/>
        <v>0</v>
      </c>
      <c r="H17" s="511">
        <f t="shared" si="0"/>
        <v>0</v>
      </c>
      <c r="I17" s="511">
        <f t="shared" si="0"/>
        <v>0</v>
      </c>
      <c r="J17" s="511">
        <f t="shared" si="0"/>
        <v>0</v>
      </c>
      <c r="K17" s="77"/>
      <c r="L17" s="47"/>
    </row>
    <row r="18" spans="2:12" ht="14.45" customHeight="1" x14ac:dyDescent="0.2">
      <c r="B18" s="316"/>
      <c r="C18" s="319"/>
      <c r="D18" s="320" t="s">
        <v>69</v>
      </c>
      <c r="E18" s="76"/>
      <c r="F18" s="488">
        <f>SUM(F12:F17)</f>
        <v>0</v>
      </c>
      <c r="G18" s="488">
        <f>SUM(G12:G17)</f>
        <v>0</v>
      </c>
      <c r="H18" s="488">
        <f>SUM(H12:H17)</f>
        <v>0</v>
      </c>
      <c r="I18" s="488">
        <f>SUM(I12:I17)</f>
        <v>0</v>
      </c>
      <c r="J18" s="488">
        <f>SUM(J12:J17)</f>
        <v>0</v>
      </c>
      <c r="K18" s="77"/>
      <c r="L18" s="47"/>
    </row>
    <row r="19" spans="2:12" ht="14.45" customHeight="1" x14ac:dyDescent="0.2">
      <c r="B19" s="316"/>
      <c r="C19" s="321"/>
      <c r="D19" s="259"/>
      <c r="E19" s="86"/>
      <c r="F19" s="86"/>
      <c r="G19" s="86"/>
      <c r="H19" s="86"/>
      <c r="I19" s="86"/>
      <c r="J19" s="86"/>
      <c r="K19" s="88"/>
      <c r="L19" s="47"/>
    </row>
    <row r="20" spans="2:12" ht="14.45" customHeight="1" x14ac:dyDescent="0.2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7"/>
    </row>
    <row r="21" spans="2:12" ht="14.45" customHeight="1" x14ac:dyDescent="0.2">
      <c r="B21" s="316"/>
      <c r="C21" s="317"/>
      <c r="D21" s="318"/>
      <c r="E21" s="71"/>
      <c r="F21" s="71"/>
      <c r="G21" s="71"/>
      <c r="H21" s="71"/>
      <c r="I21" s="71"/>
      <c r="J21" s="71"/>
      <c r="K21" s="165"/>
      <c r="L21" s="47"/>
    </row>
    <row r="22" spans="2:12" ht="14.45" customHeight="1" x14ac:dyDescent="0.2">
      <c r="B22" s="316"/>
      <c r="C22" s="319"/>
      <c r="D22" s="446" t="s">
        <v>81</v>
      </c>
      <c r="E22" s="76"/>
      <c r="F22" s="320"/>
      <c r="G22" s="76"/>
      <c r="H22" s="76"/>
      <c r="I22" s="76"/>
      <c r="J22" s="76"/>
      <c r="K22" s="77"/>
      <c r="L22" s="47"/>
    </row>
    <row r="23" spans="2:12" ht="14.45" customHeight="1" x14ac:dyDescent="0.2">
      <c r="B23" s="316"/>
      <c r="C23" s="319"/>
      <c r="D23" s="75" t="s">
        <v>48</v>
      </c>
      <c r="E23" s="76"/>
      <c r="F23" s="507">
        <f>SUMIF(mip!$D14:$D149,"gebouwen en terreinen",mip!X14:X149)</f>
        <v>0</v>
      </c>
      <c r="G23" s="507">
        <f>SUMIF(mip!$D14:$D149,"gebouwen en terreinen",mip!Y14:Y149)</f>
        <v>0</v>
      </c>
      <c r="H23" s="507">
        <f>SUMIF(mip!$D14:$D149,"gebouwen en terreinen",mip!Z14:Z149)</f>
        <v>0</v>
      </c>
      <c r="I23" s="507">
        <f>SUMIF(mip!$D14:$D149,"gebouwen en terreinen",mip!AA14:AA149)</f>
        <v>0</v>
      </c>
      <c r="J23" s="507">
        <f>SUMIF(mip!$D14:$D149,"gebouwen en terreinen",mip!AB14:AB149)</f>
        <v>0</v>
      </c>
      <c r="K23" s="77"/>
      <c r="L23" s="47"/>
    </row>
    <row r="24" spans="2:12" ht="14.45" customHeight="1" x14ac:dyDescent="0.2">
      <c r="B24" s="316"/>
      <c r="C24" s="319"/>
      <c r="D24" s="75" t="s">
        <v>49</v>
      </c>
      <c r="E24" s="76"/>
      <c r="F24" s="499">
        <f>SUMIF(mip!$D14:$D149,"inventaris en apparatuur",mip!X14:X149)</f>
        <v>0</v>
      </c>
      <c r="G24" s="499">
        <f>SUMIF(mip!$D14:$D149,"inventaris en apparatuur",mip!Y14:Y149)</f>
        <v>0</v>
      </c>
      <c r="H24" s="499">
        <f>SUMIF(mip!$D14:$D149,"inventaris en apparatuur",mip!Z14:Z149)</f>
        <v>0</v>
      </c>
      <c r="I24" s="499">
        <f>SUMIF(mip!$D14:$D149,"inventaris en apparatuur",mip!AA14:AA149)</f>
        <v>0</v>
      </c>
      <c r="J24" s="499">
        <f>SUMIF(mip!$D14:$D149,"inventaris en apparatuur",mip!AB14:AB149)</f>
        <v>0</v>
      </c>
      <c r="K24" s="77"/>
      <c r="L24" s="47"/>
    </row>
    <row r="25" spans="2:12" ht="14.45" customHeight="1" x14ac:dyDescent="0.2">
      <c r="B25" s="316"/>
      <c r="C25" s="319"/>
      <c r="D25" s="189" t="s">
        <v>128</v>
      </c>
      <c r="E25" s="76"/>
      <c r="F25" s="499">
        <f>SUMIF(mip!$D14:$D149,"meubilair",mip!X14:X149)</f>
        <v>0</v>
      </c>
      <c r="G25" s="499">
        <f>SUMIF(mip!$D14:$D149,"meubilair",mip!Y14:Y149)</f>
        <v>0</v>
      </c>
      <c r="H25" s="499">
        <f>SUMIF(mip!$D14:$D149,"meubilair",mip!Z14:Z149)</f>
        <v>0</v>
      </c>
      <c r="I25" s="499">
        <f>SUMIF(mip!$D14:$D149,"meubilair",mip!AA14:AA149)</f>
        <v>0</v>
      </c>
      <c r="J25" s="499">
        <f>SUMIF(mip!$D14:$D149,"meubilair",mip!AB14:AB149)</f>
        <v>0</v>
      </c>
      <c r="K25" s="77"/>
      <c r="L25" s="47"/>
    </row>
    <row r="26" spans="2:12" ht="14.45" customHeight="1" x14ac:dyDescent="0.2">
      <c r="B26" s="316"/>
      <c r="C26" s="319"/>
      <c r="D26" s="189" t="s">
        <v>129</v>
      </c>
      <c r="E26" s="76"/>
      <c r="F26" s="499">
        <f>SUMIF(mip!$D14:$D149,"ICT",mip!X14:X149)</f>
        <v>0</v>
      </c>
      <c r="G26" s="499">
        <f>SUMIF(mip!$D14:$D149,"ICT",mip!Y14:Y149)</f>
        <v>0</v>
      </c>
      <c r="H26" s="499">
        <f>SUMIF(mip!$D14:$D149,"ICT",mip!Z14:Z149)</f>
        <v>0</v>
      </c>
      <c r="I26" s="499">
        <f>SUMIF(mip!$D14:$D149,"ICT",mip!AA14:AA149)</f>
        <v>0</v>
      </c>
      <c r="J26" s="499">
        <f>SUMIF(mip!$D14:$D149,"ICT",mip!AB14:AB149)</f>
        <v>0</v>
      </c>
      <c r="K26" s="77"/>
      <c r="L26" s="47"/>
    </row>
    <row r="27" spans="2:12" ht="14.45" customHeight="1" x14ac:dyDescent="0.2">
      <c r="B27" s="316"/>
      <c r="C27" s="319"/>
      <c r="D27" s="75" t="s">
        <v>62</v>
      </c>
      <c r="E27" s="76"/>
      <c r="F27" s="499">
        <f>SUMIF(mip!$D14:$D149,"Leermiddelen PO",mip!X14:X149)</f>
        <v>0</v>
      </c>
      <c r="G27" s="499">
        <f>SUMIF(mip!$D14:$D149,"Leermiddelen PO",mip!Y14:Y149)</f>
        <v>0</v>
      </c>
      <c r="H27" s="499">
        <f>SUMIF(mip!$D14:$D149,"Leermiddelen PO",mip!Z14:Z149)</f>
        <v>0</v>
      </c>
      <c r="I27" s="499">
        <f>SUMIF(mip!$D14:$D149,"Leermiddelen PO",mip!AA14:AA149)</f>
        <v>0</v>
      </c>
      <c r="J27" s="499">
        <f>SUMIF(mip!$D14:$D149,"Leermiddelen PO",mip!AB14:AB149)</f>
        <v>0</v>
      </c>
      <c r="K27" s="77"/>
      <c r="L27" s="47"/>
    </row>
    <row r="28" spans="2:12" ht="14.45" customHeight="1" x14ac:dyDescent="0.2">
      <c r="B28" s="316"/>
      <c r="C28" s="319"/>
      <c r="D28" s="75" t="s">
        <v>50</v>
      </c>
      <c r="E28" s="76"/>
      <c r="F28" s="499">
        <f>SUMIF(mip!$D14:$D149,"overige materiële vaste activa",mip!X14:X149)</f>
        <v>0</v>
      </c>
      <c r="G28" s="499">
        <f>SUMIF(mip!$D14:$D149,"overige materiële vaste activa",mip!Y14:Y149)</f>
        <v>0</v>
      </c>
      <c r="H28" s="499">
        <f>SUMIF(mip!$D14:$D149,"overige materiële vaste activa",mip!Z14:Z149)</f>
        <v>0</v>
      </c>
      <c r="I28" s="499">
        <f>SUMIF(mip!$D14:$D149,"overige materiële vaste activa",mip!AA14:AA149)</f>
        <v>0</v>
      </c>
      <c r="J28" s="499">
        <f>SUMIF(mip!$D14:$D149,"overige materiële vaste activa",mip!AB14:AB149)</f>
        <v>0</v>
      </c>
      <c r="K28" s="77"/>
      <c r="L28" s="47"/>
    </row>
    <row r="29" spans="2:12" ht="14.45" customHeight="1" x14ac:dyDescent="0.2">
      <c r="B29" s="316"/>
      <c r="C29" s="319"/>
      <c r="D29" s="320" t="s">
        <v>69</v>
      </c>
      <c r="E29" s="76"/>
      <c r="F29" s="488">
        <f>SUM(F23:F28)</f>
        <v>0</v>
      </c>
      <c r="G29" s="488">
        <f>SUM(G23:G28)</f>
        <v>0</v>
      </c>
      <c r="H29" s="488">
        <f>SUM(H23:H28)</f>
        <v>0</v>
      </c>
      <c r="I29" s="488">
        <f>SUM(I23:I28)</f>
        <v>0</v>
      </c>
      <c r="J29" s="488">
        <f>SUM(J23:J28)</f>
        <v>0</v>
      </c>
      <c r="K29" s="77"/>
      <c r="L29" s="47"/>
    </row>
    <row r="30" spans="2:12" ht="14.45" customHeight="1" x14ac:dyDescent="0.2">
      <c r="B30" s="316"/>
      <c r="C30" s="321"/>
      <c r="D30" s="259"/>
      <c r="E30" s="86"/>
      <c r="F30" s="86"/>
      <c r="G30" s="86"/>
      <c r="H30" s="86"/>
      <c r="I30" s="86"/>
      <c r="J30" s="86"/>
      <c r="K30" s="88"/>
      <c r="L30" s="47"/>
    </row>
    <row r="31" spans="2:12" ht="14.45" customHeight="1" x14ac:dyDescent="0.2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7"/>
    </row>
    <row r="32" spans="2:12" ht="14.45" customHeight="1" x14ac:dyDescent="0.2">
      <c r="B32" s="45"/>
      <c r="C32" s="70"/>
      <c r="D32" s="249"/>
      <c r="E32" s="71"/>
      <c r="F32" s="71"/>
      <c r="G32" s="71"/>
      <c r="H32" s="322"/>
      <c r="I32" s="71"/>
      <c r="J32" s="71"/>
      <c r="K32" s="165"/>
      <c r="L32" s="47"/>
    </row>
    <row r="33" spans="2:12" ht="14.45" customHeight="1" x14ac:dyDescent="0.2">
      <c r="B33" s="316"/>
      <c r="C33" s="319"/>
      <c r="D33" s="446" t="s">
        <v>60</v>
      </c>
      <c r="E33" s="76"/>
      <c r="F33" s="76"/>
      <c r="G33" s="76"/>
      <c r="H33" s="76"/>
      <c r="I33" s="76"/>
      <c r="J33" s="76"/>
      <c r="K33" s="77"/>
      <c r="L33" s="47"/>
    </row>
    <row r="34" spans="2:12" ht="14.45" customHeight="1" x14ac:dyDescent="0.2">
      <c r="B34" s="316"/>
      <c r="C34" s="319"/>
      <c r="D34" s="75" t="s">
        <v>48</v>
      </c>
      <c r="E34" s="76"/>
      <c r="F34" s="507">
        <f>SUMIF(mip!$D14:$D149,"gebouwen en terreinen",mip!R14:R149)</f>
        <v>0</v>
      </c>
      <c r="G34" s="511">
        <f>SUMIF(mip!$D14:$D149,"gebouwen en terreinen",mip!S14:S149)</f>
        <v>0</v>
      </c>
      <c r="H34" s="511">
        <f>SUMIF(mip!$D14:$D149,"gebouwen en terreinen",mip!T14:T149)</f>
        <v>0</v>
      </c>
      <c r="I34" s="511">
        <f>SUMIF(mip!$D14:$D149,"gebouwen en terreinen",mip!U14:U149)</f>
        <v>0</v>
      </c>
      <c r="J34" s="511">
        <f>SUMIF(mip!$D14:$D149,"gebouwen en terreinen",mip!V14:V149)</f>
        <v>0</v>
      </c>
      <c r="K34" s="77"/>
      <c r="L34" s="47"/>
    </row>
    <row r="35" spans="2:12" ht="14.45" customHeight="1" x14ac:dyDescent="0.2">
      <c r="B35" s="316"/>
      <c r="C35" s="319"/>
      <c r="D35" s="75" t="s">
        <v>49</v>
      </c>
      <c r="E35" s="76"/>
      <c r="F35" s="499">
        <f>SUMIF(mip!$D14:$D149,"inventaris en apparatuur",mip!R14:R149)</f>
        <v>0</v>
      </c>
      <c r="G35" s="511">
        <f>SUMIF(mip!$D14:$D149,"inventaris en apparatuur",mip!S14:S149)</f>
        <v>0</v>
      </c>
      <c r="H35" s="511">
        <f>SUMIF(mip!$D14:$D149,"inventaris en apparatuur",mip!T14:T149)</f>
        <v>0</v>
      </c>
      <c r="I35" s="511">
        <f>SUMIF(mip!$D14:$D149,"inventaris en apparatuur",mip!U14:U149)</f>
        <v>0</v>
      </c>
      <c r="J35" s="511">
        <f>SUMIF(mip!$D14:$D149,"inventaris en apparatuur",mip!V14:V149)</f>
        <v>0</v>
      </c>
      <c r="K35" s="77"/>
      <c r="L35" s="47"/>
    </row>
    <row r="36" spans="2:12" ht="14.45" customHeight="1" x14ac:dyDescent="0.2">
      <c r="B36" s="316"/>
      <c r="C36" s="319"/>
      <c r="D36" s="189" t="s">
        <v>128</v>
      </c>
      <c r="E36" s="76"/>
      <c r="F36" s="499">
        <f>SUMIF(mip!$D14:$D149,"meubilair",mip!R14:R149)</f>
        <v>0</v>
      </c>
      <c r="G36" s="511">
        <f>SUMIF(mip!$D14:$D149,"meubilair",mip!S14:S149)</f>
        <v>0</v>
      </c>
      <c r="H36" s="511">
        <f>SUMIF(mip!$D14:$D149,"meubilair",mip!T14:T149)</f>
        <v>0</v>
      </c>
      <c r="I36" s="511">
        <f>SUMIF(mip!$D14:$D149,"meubilair",mip!U14:U149)</f>
        <v>0</v>
      </c>
      <c r="J36" s="511">
        <f>SUMIF(mip!$D14:$D149,"meubilair",mip!V14:V149)</f>
        <v>0</v>
      </c>
      <c r="K36" s="77"/>
      <c r="L36" s="47"/>
    </row>
    <row r="37" spans="2:12" ht="14.45" customHeight="1" x14ac:dyDescent="0.2">
      <c r="B37" s="316"/>
      <c r="C37" s="319"/>
      <c r="D37" s="189" t="s">
        <v>129</v>
      </c>
      <c r="E37" s="76"/>
      <c r="F37" s="499">
        <f>SUMIF(mip!$D14:$D149,"ICT",mip!R14:R149)</f>
        <v>0</v>
      </c>
      <c r="G37" s="511">
        <f>SUMIF(mip!$D14:$D149,"ICT",mip!S14:S149)</f>
        <v>0</v>
      </c>
      <c r="H37" s="511">
        <f>SUMIF(mip!$D14:$D149,"ICT",mip!T14:T149)</f>
        <v>0</v>
      </c>
      <c r="I37" s="511">
        <f>SUMIF(mip!$D14:$D149,"ICT",mip!U14:U149)</f>
        <v>0</v>
      </c>
      <c r="J37" s="511">
        <f>SUMIF(mip!$D14:$D149,"ICT",mip!V14:V149)</f>
        <v>0</v>
      </c>
      <c r="K37" s="77"/>
      <c r="L37" s="47"/>
    </row>
    <row r="38" spans="2:12" ht="14.45" customHeight="1" x14ac:dyDescent="0.2">
      <c r="B38" s="316"/>
      <c r="C38" s="319"/>
      <c r="D38" s="75" t="s">
        <v>62</v>
      </c>
      <c r="E38" s="76"/>
      <c r="F38" s="499">
        <f>SUMIF(mip!$D14:$D149,"Leermiddelen PO",mip!R14:R149)</f>
        <v>0</v>
      </c>
      <c r="G38" s="511">
        <f>SUMIF(mip!$D14:$D149,"Leermiddelen PO",mip!S14:S149)</f>
        <v>0</v>
      </c>
      <c r="H38" s="511">
        <f>SUMIF(mip!$D14:$D149,"Leermiddelen PO",mip!T14:T149)</f>
        <v>0</v>
      </c>
      <c r="I38" s="511">
        <f>SUMIF(mip!$D14:$D149,"Leermiddelen PO",mip!U14:U149)</f>
        <v>0</v>
      </c>
      <c r="J38" s="511">
        <f>SUMIF(mip!$D14:$D149,"Leermiddelen PO",mip!V14:V149)</f>
        <v>0</v>
      </c>
      <c r="K38" s="77"/>
      <c r="L38" s="47"/>
    </row>
    <row r="39" spans="2:12" ht="14.45" customHeight="1" x14ac:dyDescent="0.2">
      <c r="B39" s="316"/>
      <c r="C39" s="319"/>
      <c r="D39" s="75" t="s">
        <v>50</v>
      </c>
      <c r="E39" s="76"/>
      <c r="F39" s="499">
        <f>SUMIF(mip!$D14:$D149,"overige materiële vaste activa",mip!R14:R149)</f>
        <v>0</v>
      </c>
      <c r="G39" s="511">
        <f>SUMIF(mip!$D14:$D149,"overige materiële vaste activa",mip!S14:S149)</f>
        <v>0</v>
      </c>
      <c r="H39" s="511">
        <f>SUMIF(mip!$D14:$D149,"overige materiële vaste activa",mip!T14:T149)</f>
        <v>0</v>
      </c>
      <c r="I39" s="511">
        <f>SUMIF(mip!$D14:$D149,"overige materiële vaste activa",mip!U14:U149)</f>
        <v>0</v>
      </c>
      <c r="J39" s="511">
        <f>SUMIF(mip!$D14:$D149,"overige materiële vaste activa",mip!V14:V149)</f>
        <v>0</v>
      </c>
      <c r="K39" s="77"/>
      <c r="L39" s="47"/>
    </row>
    <row r="40" spans="2:12" ht="14.45" hidden="1" customHeight="1" x14ac:dyDescent="0.2">
      <c r="B40" s="282"/>
      <c r="C40" s="323"/>
      <c r="D40" s="324"/>
      <c r="E40" s="325"/>
      <c r="F40" s="509">
        <f>SUM(F34:F39)</f>
        <v>0</v>
      </c>
      <c r="G40" s="509">
        <f>SUM(G34:G39)</f>
        <v>0</v>
      </c>
      <c r="H40" s="509">
        <f>SUM(H34:H39)</f>
        <v>0</v>
      </c>
      <c r="I40" s="509">
        <f>SUM(I34:I39)</f>
        <v>0</v>
      </c>
      <c r="J40" s="509">
        <f>SUM(J34:J39)</f>
        <v>0</v>
      </c>
      <c r="K40" s="326"/>
      <c r="L40" s="296"/>
    </row>
    <row r="41" spans="2:12" ht="14.45" hidden="1" customHeight="1" x14ac:dyDescent="0.2">
      <c r="B41" s="316"/>
      <c r="C41" s="319"/>
      <c r="D41" s="446" t="s">
        <v>281</v>
      </c>
      <c r="E41" s="76"/>
      <c r="F41" s="76"/>
      <c r="G41" s="76"/>
      <c r="H41" s="76"/>
      <c r="I41" s="76"/>
      <c r="J41" s="76"/>
      <c r="K41" s="77"/>
      <c r="L41" s="47"/>
    </row>
    <row r="42" spans="2:12" ht="14.45" hidden="1" customHeight="1" x14ac:dyDescent="0.2">
      <c r="B42" s="316"/>
      <c r="C42" s="319"/>
      <c r="D42" s="75" t="s">
        <v>48</v>
      </c>
      <c r="E42" s="76"/>
      <c r="F42" s="213">
        <v>0</v>
      </c>
      <c r="G42" s="218">
        <v>0</v>
      </c>
      <c r="H42" s="218">
        <v>0</v>
      </c>
      <c r="I42" s="218">
        <v>0</v>
      </c>
      <c r="J42" s="218">
        <v>0</v>
      </c>
      <c r="K42" s="77"/>
      <c r="L42" s="47"/>
    </row>
    <row r="43" spans="2:12" ht="14.45" hidden="1" customHeight="1" x14ac:dyDescent="0.2">
      <c r="B43" s="316"/>
      <c r="C43" s="319"/>
      <c r="D43" s="75" t="s">
        <v>49</v>
      </c>
      <c r="E43" s="76"/>
      <c r="F43" s="89">
        <v>0</v>
      </c>
      <c r="G43" s="218">
        <v>0</v>
      </c>
      <c r="H43" s="218">
        <v>0</v>
      </c>
      <c r="I43" s="218">
        <v>0</v>
      </c>
      <c r="J43" s="218">
        <v>0</v>
      </c>
      <c r="K43" s="77"/>
      <c r="L43" s="47"/>
    </row>
    <row r="44" spans="2:12" ht="14.45" hidden="1" customHeight="1" x14ac:dyDescent="0.2">
      <c r="B44" s="316"/>
      <c r="C44" s="319"/>
      <c r="D44" s="189" t="s">
        <v>128</v>
      </c>
      <c r="E44" s="76"/>
      <c r="F44" s="89">
        <v>0</v>
      </c>
      <c r="G44" s="218">
        <v>0</v>
      </c>
      <c r="H44" s="218">
        <v>0</v>
      </c>
      <c r="I44" s="218">
        <v>0</v>
      </c>
      <c r="J44" s="218">
        <v>0</v>
      </c>
      <c r="K44" s="77"/>
      <c r="L44" s="47"/>
    </row>
    <row r="45" spans="2:12" ht="14.45" hidden="1" customHeight="1" x14ac:dyDescent="0.2">
      <c r="B45" s="316"/>
      <c r="C45" s="319"/>
      <c r="D45" s="189" t="s">
        <v>129</v>
      </c>
      <c r="E45" s="76"/>
      <c r="F45" s="89">
        <v>0</v>
      </c>
      <c r="G45" s="218">
        <v>0</v>
      </c>
      <c r="H45" s="218">
        <v>0</v>
      </c>
      <c r="I45" s="218">
        <v>0</v>
      </c>
      <c r="J45" s="218">
        <v>0</v>
      </c>
      <c r="K45" s="77"/>
      <c r="L45" s="47"/>
    </row>
    <row r="46" spans="2:12" ht="14.45" hidden="1" customHeight="1" x14ac:dyDescent="0.2">
      <c r="B46" s="316"/>
      <c r="C46" s="319"/>
      <c r="D46" s="75" t="s">
        <v>62</v>
      </c>
      <c r="E46" s="76"/>
      <c r="F46" s="89">
        <v>0</v>
      </c>
      <c r="G46" s="218">
        <v>0</v>
      </c>
      <c r="H46" s="218">
        <v>0</v>
      </c>
      <c r="I46" s="218">
        <v>0</v>
      </c>
      <c r="J46" s="218">
        <v>0</v>
      </c>
      <c r="K46" s="77"/>
      <c r="L46" s="47"/>
    </row>
    <row r="47" spans="2:12" ht="14.45" hidden="1" customHeight="1" x14ac:dyDescent="0.2">
      <c r="B47" s="316"/>
      <c r="C47" s="319"/>
      <c r="D47" s="75" t="s">
        <v>50</v>
      </c>
      <c r="E47" s="76"/>
      <c r="F47" s="89">
        <v>0</v>
      </c>
      <c r="G47" s="218">
        <v>0</v>
      </c>
      <c r="H47" s="218">
        <v>0</v>
      </c>
      <c r="I47" s="218">
        <v>0</v>
      </c>
      <c r="J47" s="218">
        <v>0</v>
      </c>
      <c r="K47" s="77"/>
      <c r="L47" s="47"/>
    </row>
    <row r="48" spans="2:12" ht="14.45" hidden="1" customHeight="1" x14ac:dyDescent="0.2">
      <c r="B48" s="282"/>
      <c r="C48" s="323"/>
      <c r="D48" s="324"/>
      <c r="E48" s="325"/>
      <c r="F48" s="509">
        <f>SUM(F42:F47)</f>
        <v>0</v>
      </c>
      <c r="G48" s="509">
        <f>SUM(G42:G47)</f>
        <v>0</v>
      </c>
      <c r="H48" s="509">
        <f>SUM(H42:H47)</f>
        <v>0</v>
      </c>
      <c r="I48" s="509">
        <f>SUM(I42:I47)</f>
        <v>0</v>
      </c>
      <c r="J48" s="509">
        <f>SUM(J42:J47)</f>
        <v>0</v>
      </c>
      <c r="K48" s="326"/>
      <c r="L48" s="296"/>
    </row>
    <row r="49" spans="2:12" ht="14.45" hidden="1" customHeight="1" x14ac:dyDescent="0.2">
      <c r="B49" s="45"/>
      <c r="C49" s="74"/>
      <c r="D49" s="76"/>
      <c r="E49" s="76"/>
      <c r="F49" s="76"/>
      <c r="G49" s="76"/>
      <c r="H49" s="84"/>
      <c r="I49" s="76"/>
      <c r="J49" s="76"/>
      <c r="K49" s="77"/>
      <c r="L49" s="47"/>
    </row>
    <row r="50" spans="2:12" s="99" customFormat="1" ht="14.45" customHeight="1" x14ac:dyDescent="0.2">
      <c r="B50" s="327"/>
      <c r="C50" s="328"/>
      <c r="D50" s="329" t="s">
        <v>71</v>
      </c>
      <c r="E50" s="329"/>
      <c r="F50" s="510">
        <f>F40+F48</f>
        <v>0</v>
      </c>
      <c r="G50" s="510">
        <f>G40+G48</f>
        <v>0</v>
      </c>
      <c r="H50" s="510">
        <f>H40+H48</f>
        <v>0</v>
      </c>
      <c r="I50" s="510">
        <f>I40+I48</f>
        <v>0</v>
      </c>
      <c r="J50" s="510">
        <f>J40+J48</f>
        <v>0</v>
      </c>
      <c r="K50" s="330"/>
      <c r="L50" s="331"/>
    </row>
    <row r="51" spans="2:12" ht="14.45" customHeight="1" x14ac:dyDescent="0.2">
      <c r="B51" s="45"/>
      <c r="C51" s="85"/>
      <c r="D51" s="86"/>
      <c r="E51" s="86"/>
      <c r="F51" s="86"/>
      <c r="G51" s="86"/>
      <c r="H51" s="200"/>
      <c r="I51" s="86"/>
      <c r="J51" s="86"/>
      <c r="K51" s="88"/>
      <c r="L51" s="47"/>
    </row>
    <row r="52" spans="2:12" ht="14.45" customHeight="1" x14ac:dyDescent="0.2"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7"/>
    </row>
    <row r="53" spans="2:12" ht="14.45" customHeight="1" x14ac:dyDescent="0.2">
      <c r="B53" s="316"/>
      <c r="C53" s="317"/>
      <c r="D53" s="318"/>
      <c r="E53" s="71"/>
      <c r="F53" s="71"/>
      <c r="G53" s="71"/>
      <c r="H53" s="71"/>
      <c r="I53" s="71"/>
      <c r="J53" s="71"/>
      <c r="K53" s="165"/>
      <c r="L53" s="47"/>
    </row>
    <row r="54" spans="2:12" ht="14.45" customHeight="1" x14ac:dyDescent="0.2">
      <c r="B54" s="316"/>
      <c r="C54" s="319"/>
      <c r="D54" s="446" t="s">
        <v>65</v>
      </c>
      <c r="E54" s="76"/>
      <c r="F54" s="76"/>
      <c r="G54" s="76"/>
      <c r="H54" s="76"/>
      <c r="I54" s="76"/>
      <c r="J54" s="76"/>
      <c r="K54" s="77"/>
      <c r="L54" s="47"/>
    </row>
    <row r="55" spans="2:12" ht="14.45" customHeight="1" x14ac:dyDescent="0.2">
      <c r="B55" s="316"/>
      <c r="C55" s="319"/>
      <c r="D55" s="75" t="s">
        <v>48</v>
      </c>
      <c r="E55" s="76"/>
      <c r="F55" s="511">
        <f t="shared" ref="F55:J60" si="1">F12+F23-F34-F42</f>
        <v>0</v>
      </c>
      <c r="G55" s="511">
        <f t="shared" si="1"/>
        <v>0</v>
      </c>
      <c r="H55" s="511">
        <f t="shared" si="1"/>
        <v>0</v>
      </c>
      <c r="I55" s="511">
        <f t="shared" si="1"/>
        <v>0</v>
      </c>
      <c r="J55" s="511">
        <f t="shared" si="1"/>
        <v>0</v>
      </c>
      <c r="K55" s="77"/>
      <c r="L55" s="47"/>
    </row>
    <row r="56" spans="2:12" ht="14.45" customHeight="1" x14ac:dyDescent="0.2">
      <c r="B56" s="316"/>
      <c r="C56" s="319"/>
      <c r="D56" s="75" t="s">
        <v>49</v>
      </c>
      <c r="E56" s="76"/>
      <c r="F56" s="511">
        <f t="shared" si="1"/>
        <v>0</v>
      </c>
      <c r="G56" s="511">
        <f t="shared" si="1"/>
        <v>0</v>
      </c>
      <c r="H56" s="511">
        <f t="shared" si="1"/>
        <v>0</v>
      </c>
      <c r="I56" s="511">
        <f t="shared" si="1"/>
        <v>0</v>
      </c>
      <c r="J56" s="511">
        <f t="shared" si="1"/>
        <v>0</v>
      </c>
      <c r="K56" s="77"/>
      <c r="L56" s="47"/>
    </row>
    <row r="57" spans="2:12" ht="14.45" customHeight="1" x14ac:dyDescent="0.2">
      <c r="B57" s="316"/>
      <c r="C57" s="319"/>
      <c r="D57" s="189" t="s">
        <v>128</v>
      </c>
      <c r="E57" s="76"/>
      <c r="F57" s="511">
        <f t="shared" si="1"/>
        <v>0</v>
      </c>
      <c r="G57" s="511">
        <f t="shared" si="1"/>
        <v>0</v>
      </c>
      <c r="H57" s="511">
        <f t="shared" si="1"/>
        <v>0</v>
      </c>
      <c r="I57" s="511">
        <f t="shared" si="1"/>
        <v>0</v>
      </c>
      <c r="J57" s="511">
        <f t="shared" si="1"/>
        <v>0</v>
      </c>
      <c r="K57" s="77"/>
      <c r="L57" s="47"/>
    </row>
    <row r="58" spans="2:12" ht="14.45" customHeight="1" x14ac:dyDescent="0.2">
      <c r="B58" s="316"/>
      <c r="C58" s="319"/>
      <c r="D58" s="189" t="s">
        <v>129</v>
      </c>
      <c r="E58" s="76"/>
      <c r="F58" s="511">
        <f t="shared" si="1"/>
        <v>0</v>
      </c>
      <c r="G58" s="511">
        <f t="shared" si="1"/>
        <v>0</v>
      </c>
      <c r="H58" s="511">
        <f t="shared" si="1"/>
        <v>0</v>
      </c>
      <c r="I58" s="511">
        <f t="shared" si="1"/>
        <v>0</v>
      </c>
      <c r="J58" s="511">
        <f t="shared" si="1"/>
        <v>0</v>
      </c>
      <c r="K58" s="77"/>
      <c r="L58" s="47"/>
    </row>
    <row r="59" spans="2:12" ht="14.45" customHeight="1" x14ac:dyDescent="0.2">
      <c r="B59" s="316"/>
      <c r="C59" s="319"/>
      <c r="D59" s="75" t="s">
        <v>62</v>
      </c>
      <c r="E59" s="76"/>
      <c r="F59" s="511">
        <f t="shared" si="1"/>
        <v>0</v>
      </c>
      <c r="G59" s="511">
        <f t="shared" si="1"/>
        <v>0</v>
      </c>
      <c r="H59" s="511">
        <f t="shared" si="1"/>
        <v>0</v>
      </c>
      <c r="I59" s="511">
        <f t="shared" si="1"/>
        <v>0</v>
      </c>
      <c r="J59" s="511">
        <f t="shared" si="1"/>
        <v>0</v>
      </c>
      <c r="K59" s="77"/>
      <c r="L59" s="47"/>
    </row>
    <row r="60" spans="2:12" ht="14.45" customHeight="1" x14ac:dyDescent="0.2">
      <c r="B60" s="316"/>
      <c r="C60" s="319"/>
      <c r="D60" s="75" t="s">
        <v>50</v>
      </c>
      <c r="E60" s="76"/>
      <c r="F60" s="511">
        <f t="shared" si="1"/>
        <v>0</v>
      </c>
      <c r="G60" s="511">
        <f t="shared" si="1"/>
        <v>0</v>
      </c>
      <c r="H60" s="511">
        <f t="shared" si="1"/>
        <v>0</v>
      </c>
      <c r="I60" s="511">
        <f t="shared" si="1"/>
        <v>0</v>
      </c>
      <c r="J60" s="511">
        <f t="shared" si="1"/>
        <v>0</v>
      </c>
      <c r="K60" s="77"/>
      <c r="L60" s="47"/>
    </row>
    <row r="61" spans="2:12" ht="14.45" customHeight="1" x14ac:dyDescent="0.2">
      <c r="B61" s="332"/>
      <c r="C61" s="333"/>
      <c r="D61" s="320" t="s">
        <v>69</v>
      </c>
      <c r="E61" s="329"/>
      <c r="F61" s="510">
        <f>SUM(F55:F60)</f>
        <v>0</v>
      </c>
      <c r="G61" s="510">
        <f>SUM(G55:G60)</f>
        <v>0</v>
      </c>
      <c r="H61" s="510">
        <f>SUM(H55:H60)</f>
        <v>0</v>
      </c>
      <c r="I61" s="510">
        <f>SUM(I55:I60)</f>
        <v>0</v>
      </c>
      <c r="J61" s="510">
        <f>SUM(J55:J60)</f>
        <v>0</v>
      </c>
      <c r="K61" s="330"/>
      <c r="L61" s="331"/>
    </row>
    <row r="62" spans="2:12" ht="14.45" customHeight="1" x14ac:dyDescent="0.2">
      <c r="B62" s="45"/>
      <c r="C62" s="85"/>
      <c r="D62" s="86"/>
      <c r="E62" s="86"/>
      <c r="F62" s="86"/>
      <c r="G62" s="86"/>
      <c r="H62" s="86"/>
      <c r="I62" s="86"/>
      <c r="J62" s="86"/>
      <c r="K62" s="88"/>
      <c r="L62" s="47"/>
    </row>
    <row r="63" spans="2:12" ht="14.45" customHeight="1" x14ac:dyDescent="0.2">
      <c r="B63" s="45"/>
      <c r="C63" s="46"/>
      <c r="D63" s="46"/>
      <c r="E63" s="46"/>
      <c r="F63" s="46"/>
      <c r="G63" s="46"/>
      <c r="H63" s="46"/>
      <c r="I63" s="46"/>
      <c r="J63" s="46"/>
      <c r="K63" s="46"/>
      <c r="L63" s="47"/>
    </row>
    <row r="64" spans="2:12" ht="14.45" customHeight="1" x14ac:dyDescent="0.25">
      <c r="B64" s="66"/>
      <c r="C64" s="67"/>
      <c r="D64" s="67"/>
      <c r="E64" s="67"/>
      <c r="F64" s="67"/>
      <c r="G64" s="67"/>
      <c r="H64" s="67"/>
      <c r="I64" s="67"/>
      <c r="J64" s="67"/>
      <c r="K64" s="154" t="s">
        <v>229</v>
      </c>
      <c r="L64" s="69"/>
    </row>
  </sheetData>
  <sheetProtection algorithmName="SHA-512" hashValue="cuVHDHIWie0OuVjDG2T4+X7Vyh+IV/jHGFh5FuIkQuEgiGqOLxwwXgJ9umnOEBsOORSerDJiz3patOQTVhXxhw==" saltValue="xiWgY30QK8EXPnmHlzhiyA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verticalDpi="300" r:id="rId1"/>
  <headerFooter alignWithMargins="0">
    <oddHeader>&amp;L&amp;"Arial,Vet"&amp;F&amp;R&amp;"Arial,Vet"&amp;A</oddHeader>
    <oddFooter>&amp;L&amp;"Arial,Vet"PO-Raad&amp;C&amp;"Arial,Vet"&amp;D&amp;R&amp;"Arial,Vet"pagina &amp;P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pageSetUpPr fitToPage="1"/>
  </sheetPr>
  <dimension ref="B1:M63"/>
  <sheetViews>
    <sheetView showGridLines="0" zoomScale="85" zoomScaleNormal="85" zoomScaleSheetLayoutView="75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3" width="2.7109375" style="30" customWidth="1"/>
    <col min="4" max="4" width="40.7109375" style="30" customWidth="1"/>
    <col min="5" max="5" width="2.7109375" style="30" customWidth="1"/>
    <col min="6" max="11" width="14.85546875" style="30" customWidth="1"/>
    <col min="12" max="13" width="2.7109375" style="30" customWidth="1"/>
    <col min="14" max="16384" width="9.140625" style="30"/>
  </cols>
  <sheetData>
    <row r="1" spans="2:13" ht="12.75" customHeight="1" x14ac:dyDescent="0.2"/>
    <row r="2" spans="2:13" x14ac:dyDescent="0.2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4"/>
    </row>
    <row r="3" spans="2:13" x14ac:dyDescent="0.2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2:13" ht="18.75" x14ac:dyDescent="0.3">
      <c r="B4" s="441"/>
      <c r="C4" s="403" t="s">
        <v>180</v>
      </c>
      <c r="D4" s="403"/>
      <c r="E4" s="374"/>
      <c r="F4" s="375"/>
      <c r="G4" s="375"/>
      <c r="H4" s="375"/>
      <c r="I4" s="374"/>
      <c r="J4" s="374"/>
      <c r="K4" s="374"/>
      <c r="L4" s="46"/>
      <c r="M4" s="47"/>
    </row>
    <row r="5" spans="2:13" x14ac:dyDescent="0.2">
      <c r="B5" s="45"/>
      <c r="C5" s="46"/>
      <c r="D5" s="374"/>
      <c r="E5" s="374"/>
      <c r="F5" s="374"/>
      <c r="G5" s="374"/>
      <c r="H5" s="374"/>
      <c r="I5" s="374"/>
      <c r="J5" s="374"/>
      <c r="K5" s="374"/>
      <c r="L5" s="46"/>
      <c r="M5" s="47"/>
    </row>
    <row r="6" spans="2:13" x14ac:dyDescent="0.2">
      <c r="B6" s="45"/>
      <c r="C6" s="46"/>
      <c r="D6" s="374"/>
      <c r="E6" s="90"/>
      <c r="F6" s="91"/>
      <c r="G6" s="91"/>
      <c r="H6" s="91"/>
      <c r="I6" s="91"/>
      <c r="J6" s="91"/>
      <c r="K6" s="91"/>
      <c r="L6" s="56"/>
      <c r="M6" s="57"/>
    </row>
    <row r="7" spans="2:13" x14ac:dyDescent="0.2">
      <c r="B7" s="45"/>
      <c r="C7" s="46"/>
      <c r="D7" s="374"/>
      <c r="E7" s="90"/>
      <c r="F7" s="91"/>
      <c r="G7" s="91"/>
      <c r="H7" s="91"/>
      <c r="I7" s="91"/>
      <c r="J7" s="91"/>
      <c r="K7" s="91"/>
      <c r="L7" s="56"/>
      <c r="M7" s="57"/>
    </row>
    <row r="8" spans="2:13" s="102" customFormat="1" x14ac:dyDescent="0.2">
      <c r="B8" s="306"/>
      <c r="C8" s="307"/>
      <c r="D8" s="376"/>
      <c r="E8" s="90"/>
      <c r="F8" s="448">
        <f>tab!C2</f>
        <v>2016</v>
      </c>
      <c r="G8" s="448">
        <f>tab!D2</f>
        <v>2017</v>
      </c>
      <c r="H8" s="448">
        <f>tab!E2</f>
        <v>2018</v>
      </c>
      <c r="I8" s="448">
        <f>H8+1</f>
        <v>2019</v>
      </c>
      <c r="J8" s="448">
        <f>I8+1</f>
        <v>2020</v>
      </c>
      <c r="K8" s="448">
        <f>J8+1</f>
        <v>2021</v>
      </c>
      <c r="L8" s="308"/>
      <c r="M8" s="309"/>
    </row>
    <row r="9" spans="2:13" x14ac:dyDescent="0.2">
      <c r="B9" s="45"/>
      <c r="C9" s="46"/>
      <c r="D9" s="46"/>
      <c r="E9" s="55"/>
      <c r="F9" s="46"/>
      <c r="G9" s="46"/>
      <c r="H9" s="46"/>
      <c r="I9" s="46"/>
      <c r="J9" s="46"/>
      <c r="K9" s="46"/>
      <c r="L9" s="56"/>
      <c r="M9" s="57"/>
    </row>
    <row r="10" spans="2:13" x14ac:dyDescent="0.2">
      <c r="B10" s="45"/>
      <c r="C10" s="70"/>
      <c r="D10" s="71"/>
      <c r="E10" s="358"/>
      <c r="F10" s="71"/>
      <c r="G10" s="71"/>
      <c r="H10" s="71"/>
      <c r="I10" s="71"/>
      <c r="J10" s="71"/>
      <c r="K10" s="71"/>
      <c r="L10" s="359"/>
      <c r="M10" s="57"/>
    </row>
    <row r="11" spans="2:13" x14ac:dyDescent="0.2">
      <c r="B11" s="45"/>
      <c r="C11" s="74"/>
      <c r="D11" s="447" t="s">
        <v>230</v>
      </c>
      <c r="E11" s="360"/>
      <c r="F11" s="76"/>
      <c r="G11" s="76"/>
      <c r="H11" s="76"/>
      <c r="I11" s="76"/>
      <c r="J11" s="76"/>
      <c r="K11" s="76"/>
      <c r="L11" s="361"/>
      <c r="M11" s="57"/>
    </row>
    <row r="12" spans="2:13" x14ac:dyDescent="0.2">
      <c r="B12" s="45"/>
      <c r="C12" s="74"/>
      <c r="D12" s="76"/>
      <c r="E12" s="360"/>
      <c r="F12" s="76"/>
      <c r="G12" s="76"/>
      <c r="H12" s="76"/>
      <c r="I12" s="76"/>
      <c r="J12" s="76"/>
      <c r="K12" s="76"/>
      <c r="L12" s="361"/>
      <c r="M12" s="57"/>
    </row>
    <row r="13" spans="2:13" x14ac:dyDescent="0.2">
      <c r="B13" s="45"/>
      <c r="C13" s="74"/>
      <c r="D13" s="76" t="s">
        <v>181</v>
      </c>
      <c r="E13" s="360"/>
      <c r="F13" s="76"/>
      <c r="G13" s="76"/>
      <c r="H13" s="76"/>
      <c r="I13" s="76"/>
      <c r="J13" s="76"/>
      <c r="K13" s="76"/>
      <c r="L13" s="361"/>
      <c r="M13" s="57"/>
    </row>
    <row r="14" spans="2:13" x14ac:dyDescent="0.2">
      <c r="B14" s="45"/>
      <c r="C14" s="74"/>
      <c r="D14" s="75" t="s">
        <v>244</v>
      </c>
      <c r="E14" s="76"/>
      <c r="F14" s="372">
        <v>0</v>
      </c>
      <c r="G14" s="372">
        <v>0</v>
      </c>
      <c r="H14" s="462">
        <f>'begr(bk)'!H26+'1'!F10+'2'!F10+'3'!F10+'4'!F10+'5'!F10+'6'!F10+'7'!F10+'8'!F10+'9'!F10+'10'!F10+'11'!F10+'12'!F10+'13'!F10+'14'!F10+'15'!F10+'16'!F10+'17'!F10+'18'!F10+'19'!F10+'20'!F10</f>
        <v>0</v>
      </c>
      <c r="I14" s="462">
        <f>'begr(bk)'!I26+'1'!G10+'2'!G10+'3'!G10+'4'!G10+'5'!G10+'6'!G10+'7'!G10+'8'!G10+'9'!G10+'10'!G10+'11'!G10+'12'!G10+'13'!G10+'14'!G10+'15'!G10+'16'!G10+'17'!G10+'18'!G10+'19'!G10+'20'!G10</f>
        <v>0</v>
      </c>
      <c r="J14" s="462">
        <f>'begr(bk)'!J26+'1'!H10+'2'!H10+'3'!H10+'4'!H10+'5'!H10+'6'!H10+'7'!H10+'8'!H10+'9'!H10+'10'!H10+'11'!H10+'12'!H10+'13'!H10+'14'!H10+'15'!H10+'16'!H10+'17'!H10+'18'!H10+'19'!H10+'20'!H10</f>
        <v>0</v>
      </c>
      <c r="K14" s="462">
        <f>'begr(bk)'!K26+'1'!I10+'2'!I10+'3'!I10+'4'!I10+'5'!I10+'6'!I10+'7'!I10+'8'!I10+'9'!I10+'10'!I10+'11'!I10+'12'!I10+'13'!I10+'14'!I10+'15'!I10+'16'!I10+'17'!I10+'18'!I10+'19'!I10+'20'!I10</f>
        <v>0</v>
      </c>
      <c r="L14" s="77"/>
      <c r="M14" s="47"/>
    </row>
    <row r="15" spans="2:13" x14ac:dyDescent="0.2">
      <c r="B15" s="45"/>
      <c r="C15" s="74"/>
      <c r="D15" s="75" t="s">
        <v>245</v>
      </c>
      <c r="E15" s="76"/>
      <c r="F15" s="372">
        <v>0</v>
      </c>
      <c r="G15" s="372">
        <v>0</v>
      </c>
      <c r="H15" s="465">
        <f>'begr(bk)'!H38+'1'!F11+'2'!F11+'3'!F11+'4'!F11+'5'!F11+'6'!F11+'7'!F11+'8'!F11+'9'!F11+'10'!F11+'11'!F11+'12'!F11+'13'!F11+'14'!F11+'15'!F11+'16'!F11+'17'!F11+'18'!F11+'19'!F11+'20'!F11</f>
        <v>0</v>
      </c>
      <c r="I15" s="465">
        <f>'begr(bk)'!I38+'1'!G11+'2'!G11+'3'!G11+'4'!G11+'5'!G11+'6'!G11+'7'!G11+'8'!G11+'9'!G11+'10'!G11+'11'!G11+'12'!G11+'13'!G11+'14'!G11+'15'!G11+'16'!G11+'17'!G11+'18'!G11+'19'!G11+'20'!G11</f>
        <v>0</v>
      </c>
      <c r="J15" s="465">
        <f>'begr(bk)'!J38+'1'!H11+'2'!H11+'3'!H11+'4'!H11+'5'!H11+'6'!H11+'7'!H11+'8'!H11+'9'!H11+'10'!H11+'11'!H11+'12'!H11+'13'!H11+'14'!H11+'15'!H11+'16'!H11+'17'!H11+'18'!H11+'19'!H11+'20'!H11</f>
        <v>0</v>
      </c>
      <c r="K15" s="465">
        <f>'begr(bk)'!K38+'1'!I11+'2'!I11+'3'!I11+'4'!I11+'5'!I11+'6'!I11+'7'!I11+'8'!I11+'9'!I11+'10'!I11+'11'!I11+'12'!I11+'13'!I11+'14'!I11+'15'!I11+'16'!I11+'17'!I11+'18'!I11+'19'!I11+'20'!I11</f>
        <v>0</v>
      </c>
      <c r="L15" s="77"/>
      <c r="M15" s="47"/>
    </row>
    <row r="16" spans="2:13" x14ac:dyDescent="0.2">
      <c r="B16" s="45"/>
      <c r="C16" s="74"/>
      <c r="D16" s="75" t="s">
        <v>246</v>
      </c>
      <c r="E16" s="76"/>
      <c r="F16" s="372">
        <v>0</v>
      </c>
      <c r="G16" s="372">
        <v>0</v>
      </c>
      <c r="H16" s="462">
        <f>'begr(bk)'!H44+'1'!F12+'2'!F12+'3'!F12+'4'!F12+'5'!F12+'6'!F12+'7'!F12+'8'!F12+'9'!F12+'10'!F12+'11'!F12+'12'!F12+'13'!F12+'14'!F12+'15'!F12+'16'!F12+'17'!F12+'18'!F12+'19'!F12+'20'!F12</f>
        <v>0</v>
      </c>
      <c r="I16" s="462">
        <f>'begr(bk)'!I44+'1'!G12+'2'!G12+'3'!G12+'4'!G12+'5'!G12+'6'!G12+'7'!G12+'8'!G12+'9'!G12+'10'!G12+'11'!G12+'12'!G12+'13'!G12+'14'!G12+'15'!G12+'16'!G12+'17'!G12+'18'!G12+'19'!G12+'20'!G12</f>
        <v>0</v>
      </c>
      <c r="J16" s="462">
        <f>'begr(bk)'!J44+'1'!H12+'2'!H12+'3'!H12+'4'!H12+'5'!H12+'6'!H12+'7'!H12+'8'!H12+'9'!H12+'10'!H12+'11'!H12+'12'!H12+'13'!H12+'14'!H12+'15'!H12+'16'!H12+'17'!H12+'18'!H12+'19'!H12+'20'!H12</f>
        <v>0</v>
      </c>
      <c r="K16" s="462">
        <f>'begr(bk)'!K44+'1'!I12+'2'!I12+'3'!I12+'4'!I12+'5'!I12+'6'!I12+'7'!I12+'8'!I12+'9'!I12+'10'!I12+'11'!I12+'12'!I12+'13'!I12+'14'!I12+'15'!I12+'16'!I12+'17'!I12+'18'!I12+'19'!I12+'20'!I12</f>
        <v>0</v>
      </c>
      <c r="L16" s="77"/>
      <c r="M16" s="47"/>
    </row>
    <row r="17" spans="2:13" x14ac:dyDescent="0.2">
      <c r="B17" s="45"/>
      <c r="C17" s="74"/>
      <c r="D17" s="75" t="s">
        <v>247</v>
      </c>
      <c r="E17" s="76"/>
      <c r="F17" s="372">
        <v>0</v>
      </c>
      <c r="G17" s="372">
        <v>0</v>
      </c>
      <c r="H17" s="462">
        <f>'begr(bk)'!H45+'1'!F13+'2'!F13+'3'!F13+'4'!F13+'5'!F13+'6'!F13+'7'!F13+'8'!F13+'9'!F13+'10'!F13+'11'!F13+'12'!F13+'13'!F13+'14'!F13+'15'!F13+'16'!F13+'17'!F13+'18'!F13+'19'!F13+'20'!F13</f>
        <v>0</v>
      </c>
      <c r="I17" s="462">
        <f>'begr(bk)'!I45+'1'!G13+'2'!G13+'3'!G13+'4'!G13+'5'!G13+'6'!G13+'7'!G13+'8'!G13+'9'!G13+'10'!G13+'11'!G13+'12'!G13+'13'!G13+'14'!G13+'15'!G13+'16'!G13+'17'!G13+'18'!G13+'19'!G13+'20'!G13</f>
        <v>0</v>
      </c>
      <c r="J17" s="462">
        <f>'begr(bk)'!J45+'1'!H13+'2'!H13+'3'!H13+'4'!H13+'5'!H13+'6'!H13+'7'!H13+'8'!H13+'9'!H13+'10'!H13+'11'!H13+'12'!H13+'13'!H13+'14'!H13+'15'!H13+'16'!H13+'17'!H13+'18'!H13+'19'!H13+'20'!H13</f>
        <v>0</v>
      </c>
      <c r="K17" s="462">
        <f>'begr(bk)'!K45+'1'!I13+'2'!I13+'3'!I13+'4'!I13+'5'!I13+'6'!I13+'7'!I13+'8'!I13+'9'!I13+'10'!I13+'11'!I13+'12'!I13+'13'!I13+'14'!I13+'15'!I13+'16'!I13+'17'!I13+'18'!I13+'19'!I13+'20'!I13</f>
        <v>0</v>
      </c>
      <c r="L17" s="77"/>
      <c r="M17" s="47"/>
    </row>
    <row r="18" spans="2:13" ht="12" customHeight="1" x14ac:dyDescent="0.2">
      <c r="B18" s="45"/>
      <c r="C18" s="74"/>
      <c r="D18" s="75" t="s">
        <v>248</v>
      </c>
      <c r="E18" s="76"/>
      <c r="F18" s="372">
        <v>0</v>
      </c>
      <c r="G18" s="372">
        <v>0</v>
      </c>
      <c r="H18" s="462">
        <f>'begr(bk)'!H54-'begr(bk)'!H45+'1'!F14+'2'!F14+'3'!F14+'4'!F14+'5'!F14+'6'!F14+'7'!F14+'8'!F14+'9'!F14+'10'!F14+'11'!F14+'12'!F14+'13'!F14+'14'!F14+'15'!F14+'16'!F14+'17'!F14+'18'!F14+'19'!F14+'20'!F14</f>
        <v>0</v>
      </c>
      <c r="I18" s="462">
        <f>'begr(bk)'!I54-'begr(bk)'!I45+'1'!G14+'2'!G14+'3'!G14+'4'!G14+'5'!G14+'6'!G14+'7'!G14+'8'!G14+'9'!G14+'10'!G14+'11'!G14+'12'!G14+'13'!G14+'14'!G14+'15'!G14+'16'!G14+'17'!G14+'18'!G14+'19'!G14+'20'!G14</f>
        <v>0</v>
      </c>
      <c r="J18" s="462">
        <f>'begr(bk)'!J54-'begr(bk)'!J45+'1'!H14+'2'!H14+'3'!H14+'4'!H14+'5'!H14+'6'!H14+'7'!H14+'8'!H14+'9'!H14+'10'!H14+'11'!H14+'12'!H14+'13'!H14+'14'!H14+'15'!H14+'16'!H14+'17'!H14+'18'!H14+'19'!H14+'20'!H14</f>
        <v>0</v>
      </c>
      <c r="K18" s="462">
        <f>'begr(bk)'!K54-'begr(bk)'!K45+'1'!I14+'2'!I14+'3'!I14+'4'!I14+'5'!I14+'6'!I14+'7'!I14+'8'!I14+'9'!I14+'10'!I14+'11'!I14+'12'!I14+'13'!I14+'14'!I14+'15'!I14+'16'!I14+'17'!I14+'18'!I14+'19'!I14+'20'!I14</f>
        <v>0</v>
      </c>
      <c r="L18" s="77"/>
      <c r="M18" s="47"/>
    </row>
    <row r="19" spans="2:13" s="99" customFormat="1" ht="12" customHeight="1" x14ac:dyDescent="0.2">
      <c r="B19" s="146"/>
      <c r="C19" s="74"/>
      <c r="D19" s="320"/>
      <c r="E19" s="329"/>
      <c r="F19" s="518">
        <f t="shared" ref="F19:K19" si="0">SUM(F14:F18)</f>
        <v>0</v>
      </c>
      <c r="G19" s="518">
        <f t="shared" si="0"/>
        <v>0</v>
      </c>
      <c r="H19" s="518">
        <f t="shared" si="0"/>
        <v>0</v>
      </c>
      <c r="I19" s="518">
        <f t="shared" si="0"/>
        <v>0</v>
      </c>
      <c r="J19" s="518">
        <f t="shared" si="0"/>
        <v>0</v>
      </c>
      <c r="K19" s="518">
        <f t="shared" si="0"/>
        <v>0</v>
      </c>
      <c r="L19" s="77"/>
      <c r="M19" s="147"/>
    </row>
    <row r="20" spans="2:13" ht="12" customHeight="1" x14ac:dyDescent="0.2">
      <c r="B20" s="45"/>
      <c r="C20" s="362"/>
      <c r="D20" s="76" t="s">
        <v>182</v>
      </c>
      <c r="E20" s="329"/>
      <c r="F20" s="363"/>
      <c r="G20" s="363"/>
      <c r="H20" s="363"/>
      <c r="I20" s="363"/>
      <c r="J20" s="363"/>
      <c r="K20" s="363"/>
      <c r="L20" s="77"/>
      <c r="M20" s="47"/>
    </row>
    <row r="21" spans="2:13" ht="12" customHeight="1" x14ac:dyDescent="0.2">
      <c r="B21" s="45"/>
      <c r="C21" s="74"/>
      <c r="D21" s="354" t="s">
        <v>83</v>
      </c>
      <c r="E21" s="325"/>
      <c r="F21" s="364">
        <v>0</v>
      </c>
      <c r="G21" s="364">
        <f>'begr(bk)'!G66+'1'!E15+'2'!E15+'3'!E15+'4'!E15+'5'!E15+'6'!E15+'7'!E15+'8'!E15+'9'!E15+'10'!E15+'11'!E15+'12'!E15+'13'!E15+'14'!E15+'15'!E15+'16'!E15+'17'!E15+'18'!E15+'19'!E15+'20'!E15</f>
        <v>0</v>
      </c>
      <c r="H21" s="364">
        <f>'begr(bk)'!H66+'1'!F15+'2'!F15+'3'!F15+'4'!F15+'5'!F15+'6'!F15+'7'!F15+'8'!F15+'9'!F15+'10'!F15+'11'!F15+'12'!F15+'13'!F15+'14'!F15+'15'!F15+'16'!F15+'17'!F15+'18'!F15+'19'!F15+'20'!F15</f>
        <v>135221.40000000002</v>
      </c>
      <c r="I21" s="364">
        <f>'begr(bk)'!I66+'1'!G15+'2'!G15+'3'!G15+'4'!G15+'5'!G15+'6'!G15+'7'!G15+'8'!G15+'9'!G15+'10'!G15+'11'!G15+'12'!G15+'13'!G15+'14'!G15+'15'!G15+'16'!G15+'17'!G15+'18'!G15+'19'!G15+'20'!G15</f>
        <v>140988.60000000003</v>
      </c>
      <c r="J21" s="364">
        <f>'begr(bk)'!J66+'1'!H15+'2'!H15+'3'!H15+'4'!H15+'5'!H15+'6'!H15+'7'!H15+'8'!H15+'9'!H15+'10'!H15+'11'!H15+'12'!H15+'13'!H15+'14'!H15+'15'!H15+'16'!H15+'17'!H15+'18'!H15+'19'!H15+'20'!H15</f>
        <v>147010.14000000001</v>
      </c>
      <c r="K21" s="364">
        <f>'begr(bk)'!K66+'1'!I15+'2'!I15+'3'!I15+'4'!I15+'5'!I15+'6'!I15+'7'!I15+'8'!I15+'9'!I15+'10'!I15+'11'!I15+'12'!I15+'13'!I15+'14'!I15+'15'!I15+'16'!I15+'17'!I15+'18'!I15+'19'!I15+'20'!I15</f>
        <v>153222.84</v>
      </c>
      <c r="L21" s="77"/>
      <c r="M21" s="47"/>
    </row>
    <row r="22" spans="2:13" ht="12" customHeight="1" x14ac:dyDescent="0.2">
      <c r="B22" s="45"/>
      <c r="C22" s="74"/>
      <c r="D22" s="365" t="s">
        <v>80</v>
      </c>
      <c r="E22" s="325"/>
      <c r="F22" s="364">
        <v>0</v>
      </c>
      <c r="G22" s="364">
        <f>'begr(bk)'!G90+'1'!E16+'2'!E16+'3'!E16+'4'!E16+'5'!E16+'6'!E16+'7'!E16+'8'!E16+'9'!E16+'10'!E16+'11'!E16+'12'!E16+'13'!E16+'14'!E16+'15'!E16+'16'!E16+'17'!E16+'18'!E16+'19'!E16+'20'!E16</f>
        <v>0</v>
      </c>
      <c r="H22" s="364">
        <f>'begr(bk)'!H90+'1'!F16+'2'!F16+'3'!F16+'4'!F16+'5'!F16+'6'!F16+'7'!F16+'8'!F16+'9'!F16+'10'!F16+'11'!F16+'12'!F16+'13'!F16+'14'!F16+'15'!F16+'16'!F16+'17'!F16+'18'!F16+'19'!F16+'20'!F16</f>
        <v>0</v>
      </c>
      <c r="I22" s="364">
        <f>'begr(bk)'!I90+'1'!G16+'2'!G16+'3'!G16+'4'!G16+'5'!G16+'6'!G16+'7'!G16+'8'!G16+'9'!G16+'10'!G16+'11'!G16+'12'!G16+'13'!G16+'14'!G16+'15'!G16+'16'!G16+'17'!G16+'18'!G16+'19'!G16+'20'!G16</f>
        <v>0</v>
      </c>
      <c r="J22" s="364">
        <f>'begr(bk)'!J90+'1'!H16+'2'!H16+'3'!H16+'4'!H16+'5'!H16+'6'!H16+'7'!H16+'8'!H16+'9'!H16+'10'!H16+'11'!H16+'12'!H16+'13'!H16+'14'!H16+'15'!H16+'16'!H16+'17'!H16+'18'!H16+'19'!H16+'20'!H16</f>
        <v>0</v>
      </c>
      <c r="K22" s="364">
        <f>'begr(bk)'!K90+'1'!I16+'2'!I16+'3'!I16+'4'!I16+'5'!I16+'6'!I16+'7'!I16+'8'!I16+'9'!I16+'10'!I16+'11'!I16+'12'!I16+'13'!I16+'14'!I16+'15'!I16+'16'!I16+'17'!I16+'18'!I16+'19'!I16+'20'!I16</f>
        <v>0</v>
      </c>
      <c r="L22" s="77"/>
      <c r="M22" s="47"/>
    </row>
    <row r="23" spans="2:13" ht="12" customHeight="1" x14ac:dyDescent="0.2">
      <c r="B23" s="45"/>
      <c r="C23" s="74"/>
      <c r="D23" s="366" t="s">
        <v>249</v>
      </c>
      <c r="E23" s="325"/>
      <c r="F23" s="372">
        <v>0</v>
      </c>
      <c r="G23" s="372">
        <v>0</v>
      </c>
      <c r="H23" s="465">
        <f>H21+H22</f>
        <v>135221.40000000002</v>
      </c>
      <c r="I23" s="465">
        <f>I21+I22</f>
        <v>140988.60000000003</v>
      </c>
      <c r="J23" s="465">
        <f>J21+J22</f>
        <v>147010.14000000001</v>
      </c>
      <c r="K23" s="465">
        <f>K21+K22</f>
        <v>153222.84</v>
      </c>
      <c r="L23" s="77"/>
      <c r="M23" s="47"/>
    </row>
    <row r="24" spans="2:13" ht="12" customHeight="1" x14ac:dyDescent="0.2">
      <c r="B24" s="45"/>
      <c r="C24" s="74"/>
      <c r="D24" s="76" t="s">
        <v>250</v>
      </c>
      <c r="E24" s="76"/>
      <c r="F24" s="372">
        <v>0</v>
      </c>
      <c r="G24" s="372">
        <v>0</v>
      </c>
      <c r="H24" s="465">
        <f>'begr(bk)'!H108+'1'!F17+'2'!F17+'3'!F17+'4'!F17+'5'!F17+'6'!F17+'7'!F17+'8'!F17+'9'!F17+'10'!F17+'11'!F17+'12'!F17+'13'!F17+'14'!F17+'15'!F17+'16'!F17+'17'!F17+'18'!F17+'19'!F17+'20'!F17</f>
        <v>0</v>
      </c>
      <c r="I24" s="465">
        <f>'begr(bk)'!I108+'1'!G17+'2'!G17+'3'!G17+'4'!G17+'5'!G17+'6'!G17+'7'!G17+'8'!G17+'9'!G17+'10'!G17+'11'!G17+'12'!G17+'13'!G17+'14'!G17+'15'!G17+'16'!G17+'17'!G17+'18'!G17+'19'!G17+'20'!G17</f>
        <v>0</v>
      </c>
      <c r="J24" s="465">
        <f>'begr(bk)'!J108+'1'!H17+'2'!H17+'3'!H17+'4'!H17+'5'!H17+'6'!H17+'7'!H17+'8'!H17+'9'!H17+'10'!H17+'11'!H17+'12'!H17+'13'!H17+'14'!H17+'15'!H17+'16'!H17+'17'!H17+'18'!H17+'19'!H17+'20'!H17</f>
        <v>0</v>
      </c>
      <c r="K24" s="465">
        <f>'begr(bk)'!K108+'1'!I17+'2'!I17+'3'!I17+'4'!I17+'5'!I17+'6'!I17+'7'!I17+'8'!I17+'9'!I17+'10'!I17+'11'!I17+'12'!I17+'13'!I17+'14'!I17+'15'!I17+'16'!I17+'17'!I17+'18'!I17+'19'!I17+'20'!I17</f>
        <v>0</v>
      </c>
      <c r="L24" s="77"/>
      <c r="M24" s="47"/>
    </row>
    <row r="25" spans="2:13" ht="12" customHeight="1" x14ac:dyDescent="0.2">
      <c r="B25" s="45"/>
      <c r="C25" s="74"/>
      <c r="D25" s="76" t="s">
        <v>251</v>
      </c>
      <c r="E25" s="76"/>
      <c r="F25" s="372">
        <v>0</v>
      </c>
      <c r="G25" s="372">
        <v>0</v>
      </c>
      <c r="H25" s="465">
        <f>'begr(bk)'!H125+'1'!F18+'2'!F18+'3'!F18+'4'!F18+'5'!F18+'6'!F18+'7'!F18+'8'!F18+'9'!F18+'10'!F18+'11'!F18+'12'!F18+'13'!F18+'14'!F18+'15'!F18+'16'!F18+'17'!F18+'18'!F18+'19'!F18+'20'!F18</f>
        <v>0</v>
      </c>
      <c r="I25" s="465">
        <f>'begr(bk)'!I125+'1'!G18+'2'!G18+'3'!G18+'4'!G18+'5'!G18+'6'!G18+'7'!G18+'8'!G18+'9'!G18+'10'!G18+'11'!G18+'12'!G18+'13'!G18+'14'!G18+'15'!G18+'16'!G18+'17'!G18+'18'!G18+'19'!G18+'20'!G18</f>
        <v>0</v>
      </c>
      <c r="J25" s="465">
        <f>'begr(bk)'!J125+'1'!H18+'2'!H18+'3'!H18+'4'!H18+'5'!H18+'6'!H18+'7'!H18+'8'!H18+'9'!H18+'10'!H18+'11'!H18+'12'!H18+'13'!H18+'14'!H18+'15'!H18+'16'!H18+'17'!H18+'18'!H18+'19'!H18+'20'!H18</f>
        <v>0</v>
      </c>
      <c r="K25" s="465">
        <f>'begr(bk)'!K125+'1'!I18+'2'!I18+'3'!I18+'4'!I18+'5'!I18+'6'!I18+'7'!I18+'8'!I18+'9'!I18+'10'!I18+'11'!I18+'12'!I18+'13'!I18+'14'!I18+'15'!I18+'16'!I18+'17'!I18+'18'!I18+'19'!I18+'20'!I18</f>
        <v>0</v>
      </c>
      <c r="L25" s="77"/>
      <c r="M25" s="47"/>
    </row>
    <row r="26" spans="2:13" ht="12" customHeight="1" x14ac:dyDescent="0.2">
      <c r="B26" s="45"/>
      <c r="C26" s="74"/>
      <c r="D26" s="76" t="s">
        <v>252</v>
      </c>
      <c r="E26" s="76"/>
      <c r="F26" s="372">
        <v>0</v>
      </c>
      <c r="G26" s="372">
        <v>0</v>
      </c>
      <c r="H26" s="462">
        <f>'begr(bk)'!H156+'1'!F19+'2'!F19+'3'!F19+'4'!F19+'5'!F19+'6'!F19+'7'!F19+'8'!F19+'9'!F19+'10'!F19+'11'!F19+'12'!F19+'13'!F19+'14'!F19+'15'!F19+'16'!F19+'17'!F19+'18'!F19+'19'!F19+'20'!F19</f>
        <v>0</v>
      </c>
      <c r="I26" s="462">
        <f>'begr(bk)'!I156+'1'!G19+'2'!G19+'3'!G19+'4'!G19+'5'!G19+'6'!G19+'7'!G19+'8'!G19+'9'!G19+'10'!G19+'11'!G19+'12'!G19+'13'!G19+'14'!G19+'15'!G19+'16'!G19+'17'!G19+'18'!G19+'19'!G19+'20'!G19</f>
        <v>0</v>
      </c>
      <c r="J26" s="462">
        <f>'begr(bk)'!J156+'1'!H19+'2'!H19+'3'!H19+'4'!H19+'5'!H19+'6'!H19+'7'!H19+'8'!H19+'9'!H19+'10'!H19+'11'!H19+'12'!H19+'13'!H19+'14'!H19+'15'!H19+'16'!H19+'17'!H19+'18'!H19+'19'!H19+'20'!H19</f>
        <v>0</v>
      </c>
      <c r="K26" s="462">
        <f>'begr(bk)'!K156+'1'!I19+'2'!I19+'3'!I19+'4'!I19+'5'!I19+'6'!I19+'7'!I19+'8'!I19+'9'!I19+'10'!I19+'11'!I19+'12'!I19+'13'!I19+'14'!I19+'15'!I19+'16'!I19+'17'!I19+'18'!I19+'19'!I19+'20'!I19</f>
        <v>0</v>
      </c>
      <c r="L26" s="77"/>
      <c r="M26" s="47"/>
    </row>
    <row r="27" spans="2:13" ht="12" customHeight="1" x14ac:dyDescent="0.2">
      <c r="B27" s="45"/>
      <c r="C27" s="74"/>
      <c r="D27" s="320"/>
      <c r="E27" s="76"/>
      <c r="F27" s="518">
        <f t="shared" ref="F27:K27" si="1">SUM(F23:F26)</f>
        <v>0</v>
      </c>
      <c r="G27" s="518">
        <f t="shared" si="1"/>
        <v>0</v>
      </c>
      <c r="H27" s="518">
        <f t="shared" si="1"/>
        <v>135221.40000000002</v>
      </c>
      <c r="I27" s="518">
        <f t="shared" si="1"/>
        <v>140988.60000000003</v>
      </c>
      <c r="J27" s="518">
        <f t="shared" si="1"/>
        <v>147010.14000000001</v>
      </c>
      <c r="K27" s="518">
        <f t="shared" si="1"/>
        <v>153222.84</v>
      </c>
      <c r="L27" s="77"/>
      <c r="M27" s="47"/>
    </row>
    <row r="28" spans="2:13" ht="12" customHeight="1" x14ac:dyDescent="0.2">
      <c r="B28" s="45"/>
      <c r="C28" s="74"/>
      <c r="D28" s="367"/>
      <c r="E28" s="325"/>
      <c r="F28" s="368"/>
      <c r="G28" s="368"/>
      <c r="H28" s="368"/>
      <c r="I28" s="368"/>
      <c r="J28" s="368"/>
      <c r="K28" s="368"/>
      <c r="L28" s="77"/>
      <c r="M28" s="47"/>
    </row>
    <row r="29" spans="2:13" ht="12" customHeight="1" x14ac:dyDescent="0.2">
      <c r="B29" s="45"/>
      <c r="C29" s="328"/>
      <c r="D29" s="320" t="s">
        <v>253</v>
      </c>
      <c r="E29" s="325"/>
      <c r="F29" s="517">
        <f t="shared" ref="F29:K29" si="2">F19-F27</f>
        <v>0</v>
      </c>
      <c r="G29" s="517">
        <f t="shared" si="2"/>
        <v>0</v>
      </c>
      <c r="H29" s="517">
        <f t="shared" si="2"/>
        <v>-135221.40000000002</v>
      </c>
      <c r="I29" s="517">
        <f t="shared" si="2"/>
        <v>-140988.60000000003</v>
      </c>
      <c r="J29" s="517">
        <f t="shared" si="2"/>
        <v>-147010.14000000001</v>
      </c>
      <c r="K29" s="517">
        <f t="shared" si="2"/>
        <v>-153222.84</v>
      </c>
      <c r="L29" s="77"/>
      <c r="M29" s="47"/>
    </row>
    <row r="30" spans="2:13" ht="12" customHeight="1" x14ac:dyDescent="0.2">
      <c r="B30" s="45"/>
      <c r="C30" s="85"/>
      <c r="D30" s="369"/>
      <c r="E30" s="370"/>
      <c r="F30" s="208"/>
      <c r="G30" s="208"/>
      <c r="H30" s="208"/>
      <c r="I30" s="208"/>
      <c r="J30" s="208"/>
      <c r="K30" s="208"/>
      <c r="L30" s="88"/>
      <c r="M30" s="47"/>
    </row>
    <row r="31" spans="2:13" ht="12" customHeight="1" x14ac:dyDescent="0.2">
      <c r="B31" s="45"/>
      <c r="C31" s="46"/>
      <c r="D31" s="59"/>
      <c r="E31" s="46"/>
      <c r="F31" s="158"/>
      <c r="G31" s="158"/>
      <c r="H31" s="158"/>
      <c r="I31" s="158"/>
      <c r="J31" s="158"/>
      <c r="K31" s="158"/>
      <c r="L31" s="46"/>
      <c r="M31" s="47"/>
    </row>
    <row r="32" spans="2:13" ht="12" customHeight="1" x14ac:dyDescent="0.2">
      <c r="B32" s="45"/>
      <c r="C32" s="70"/>
      <c r="D32" s="344"/>
      <c r="E32" s="371"/>
      <c r="F32" s="210"/>
      <c r="G32" s="210"/>
      <c r="H32" s="210"/>
      <c r="I32" s="210"/>
      <c r="J32" s="210"/>
      <c r="K32" s="210"/>
      <c r="L32" s="165"/>
      <c r="M32" s="47"/>
    </row>
    <row r="33" spans="2:13" ht="12" customHeight="1" x14ac:dyDescent="0.2">
      <c r="B33" s="45"/>
      <c r="C33" s="74"/>
      <c r="D33" s="446" t="s">
        <v>82</v>
      </c>
      <c r="E33" s="325"/>
      <c r="F33" s="167"/>
      <c r="G33" s="167"/>
      <c r="H33" s="167"/>
      <c r="I33" s="167"/>
      <c r="J33" s="167"/>
      <c r="K33" s="167"/>
      <c r="L33" s="77"/>
      <c r="M33" s="47"/>
    </row>
    <row r="34" spans="2:13" ht="12" customHeight="1" x14ac:dyDescent="0.2">
      <c r="B34" s="45"/>
      <c r="C34" s="74"/>
      <c r="D34" s="354"/>
      <c r="E34" s="325"/>
      <c r="F34" s="167"/>
      <c r="G34" s="167"/>
      <c r="H34" s="167"/>
      <c r="I34" s="167"/>
      <c r="J34" s="167"/>
      <c r="K34" s="167"/>
      <c r="L34" s="77"/>
      <c r="M34" s="47"/>
    </row>
    <row r="35" spans="2:13" ht="12" customHeight="1" x14ac:dyDescent="0.2">
      <c r="B35" s="45"/>
      <c r="C35" s="74"/>
      <c r="D35" s="75" t="s">
        <v>254</v>
      </c>
      <c r="E35" s="325"/>
      <c r="F35" s="372">
        <v>0</v>
      </c>
      <c r="G35" s="372">
        <v>0</v>
      </c>
      <c r="H35" s="516">
        <f>'begr(bk)'!H171+'1'!F20+'2'!F20+'3'!F20+'4'!F20+'5'!F20+'6'!F20+'7'!F20+'8'!F20+'9'!F20+'10'!F20+'11'!F20+'12'!F20+'13'!F20+'14'!F20+'15'!F20+'16'!F20+'17'!F20+'18'!F20+'19'!F20+'20'!F20</f>
        <v>0</v>
      </c>
      <c r="I35" s="516">
        <f>'begr(bk)'!I171+'1'!G20+'2'!G20+'3'!G20+'4'!G20+'5'!G20+'6'!G20+'7'!G20+'8'!G20+'9'!G20+'10'!G20+'11'!G20+'12'!G20+'13'!G20+'14'!G20+'15'!G20+'16'!G20+'17'!G20+'18'!G20+'19'!G20+'20'!G20</f>
        <v>0</v>
      </c>
      <c r="J35" s="516">
        <f>'begr(bk)'!J171+'1'!H20+'2'!H20+'3'!H20+'4'!H20+'5'!H20+'6'!H20+'7'!H20+'8'!H20+'9'!H20+'10'!H20+'11'!H20+'12'!H20+'13'!H20+'14'!H20+'15'!H20+'16'!H20+'17'!H20+'18'!H20+'19'!H20+'20'!H20</f>
        <v>0</v>
      </c>
      <c r="K35" s="516">
        <f>'begr(bk)'!K171+'1'!I20+'2'!I20+'3'!I20+'4'!I20+'5'!I20+'6'!I20+'7'!I20+'8'!I20+'9'!I20+'10'!I20+'11'!I20+'12'!I20+'13'!I20+'14'!I20+'15'!I20+'16'!I20+'17'!I20+'18'!I20+'19'!I20+'20'!I20</f>
        <v>0</v>
      </c>
      <c r="L35" s="77"/>
      <c r="M35" s="47"/>
    </row>
    <row r="36" spans="2:13" ht="12" customHeight="1" x14ac:dyDescent="0.2">
      <c r="B36" s="45"/>
      <c r="C36" s="74"/>
      <c r="D36" s="75" t="s">
        <v>255</v>
      </c>
      <c r="E36" s="325"/>
      <c r="F36" s="372">
        <v>0</v>
      </c>
      <c r="G36" s="372">
        <v>0</v>
      </c>
      <c r="H36" s="516">
        <f>'begr(bk)'!H172+'1'!F21+'2'!F21+'3'!F21+'4'!F21+'5'!F21+'6'!F21+'7'!F21+'8'!F21+'9'!F21+'10'!F21+'11'!F21+'12'!F21+'13'!F21+'14'!F21+'15'!F21+'16'!F21+'17'!F21+'18'!F21+'19'!F21+'20'!F21</f>
        <v>0</v>
      </c>
      <c r="I36" s="516">
        <f>'begr(bk)'!I172+'1'!G21+'2'!G21+'3'!G21+'4'!G21+'5'!G21+'6'!G21+'7'!G21+'8'!G21+'9'!G21+'10'!G21+'11'!G21+'12'!G21+'13'!G21+'14'!G21+'15'!G21+'16'!G21+'17'!G21+'18'!G21+'19'!G21+'20'!G21</f>
        <v>0</v>
      </c>
      <c r="J36" s="516">
        <f>'begr(bk)'!J172+'1'!H21+'2'!H21+'3'!H21+'4'!H21+'5'!H21+'6'!H21+'7'!H21+'8'!H21+'9'!H21+'10'!H21+'11'!H21+'12'!H21+'13'!H21+'14'!H21+'15'!H21+'16'!H21+'17'!H21+'18'!H21+'19'!H21+'20'!H21</f>
        <v>0</v>
      </c>
      <c r="K36" s="516">
        <f>'begr(bk)'!K172+'1'!I21+'2'!I21+'3'!I21+'4'!I21+'5'!I21+'6'!I21+'7'!I21+'8'!I21+'9'!I21+'10'!I21+'11'!I21+'12'!I21+'13'!I21+'14'!I21+'15'!I21+'16'!I21+'17'!I21+'18'!I21+'19'!I21+'20'!I21</f>
        <v>0</v>
      </c>
      <c r="L36" s="77"/>
      <c r="M36" s="47"/>
    </row>
    <row r="37" spans="2:13" ht="12" customHeight="1" x14ac:dyDescent="0.2">
      <c r="B37" s="45"/>
      <c r="C37" s="74"/>
      <c r="D37" s="75"/>
      <c r="E37" s="325"/>
      <c r="F37" s="167"/>
      <c r="G37" s="167"/>
      <c r="H37" s="167"/>
      <c r="I37" s="167"/>
      <c r="J37" s="167"/>
      <c r="K37" s="167"/>
      <c r="L37" s="77"/>
      <c r="M37" s="47"/>
    </row>
    <row r="38" spans="2:13" ht="12" customHeight="1" x14ac:dyDescent="0.2">
      <c r="B38" s="45"/>
      <c r="C38" s="328"/>
      <c r="D38" s="320" t="s">
        <v>256</v>
      </c>
      <c r="E38" s="329"/>
      <c r="F38" s="517">
        <f t="shared" ref="F38:K38" si="3">F35-F36</f>
        <v>0</v>
      </c>
      <c r="G38" s="517">
        <f t="shared" si="3"/>
        <v>0</v>
      </c>
      <c r="H38" s="517">
        <f t="shared" si="3"/>
        <v>0</v>
      </c>
      <c r="I38" s="517">
        <f t="shared" si="3"/>
        <v>0</v>
      </c>
      <c r="J38" s="517">
        <f t="shared" si="3"/>
        <v>0</v>
      </c>
      <c r="K38" s="517">
        <f t="shared" si="3"/>
        <v>0</v>
      </c>
      <c r="L38" s="330"/>
      <c r="M38" s="47"/>
    </row>
    <row r="39" spans="2:13" ht="12" customHeight="1" x14ac:dyDescent="0.2">
      <c r="B39" s="45"/>
      <c r="C39" s="74"/>
      <c r="D39" s="75"/>
      <c r="E39" s="325"/>
      <c r="F39" s="167"/>
      <c r="G39" s="167"/>
      <c r="H39" s="167"/>
      <c r="I39" s="167"/>
      <c r="J39" s="167"/>
      <c r="K39" s="167"/>
      <c r="L39" s="77"/>
      <c r="M39" s="47"/>
    </row>
    <row r="40" spans="2:13" ht="12" customHeight="1" x14ac:dyDescent="0.2">
      <c r="B40" s="45"/>
      <c r="C40" s="46"/>
      <c r="D40" s="341"/>
      <c r="E40" s="373"/>
      <c r="F40" s="142"/>
      <c r="G40" s="142"/>
      <c r="H40" s="142"/>
      <c r="I40" s="142"/>
      <c r="J40" s="142"/>
      <c r="K40" s="142"/>
      <c r="L40" s="46"/>
      <c r="M40" s="47"/>
    </row>
    <row r="41" spans="2:13" ht="12" customHeight="1" x14ac:dyDescent="0.2">
      <c r="B41" s="45"/>
      <c r="C41" s="74"/>
      <c r="D41" s="75"/>
      <c r="E41" s="325"/>
      <c r="F41" s="167"/>
      <c r="G41" s="167"/>
      <c r="H41" s="167"/>
      <c r="I41" s="167"/>
      <c r="J41" s="167"/>
      <c r="K41" s="167"/>
      <c r="L41" s="77"/>
      <c r="M41" s="47"/>
    </row>
    <row r="42" spans="2:13" ht="12" customHeight="1" x14ac:dyDescent="0.2">
      <c r="B42" s="45"/>
      <c r="C42" s="328"/>
      <c r="D42" s="446" t="s">
        <v>178</v>
      </c>
      <c r="E42" s="329"/>
      <c r="F42" s="517">
        <f t="shared" ref="F42:K42" si="4">F29+F38</f>
        <v>0</v>
      </c>
      <c r="G42" s="517">
        <f t="shared" si="4"/>
        <v>0</v>
      </c>
      <c r="H42" s="517">
        <f t="shared" si="4"/>
        <v>-135221.40000000002</v>
      </c>
      <c r="I42" s="517">
        <f t="shared" si="4"/>
        <v>-140988.60000000003</v>
      </c>
      <c r="J42" s="517">
        <f t="shared" si="4"/>
        <v>-147010.14000000001</v>
      </c>
      <c r="K42" s="517">
        <f t="shared" si="4"/>
        <v>-153222.84</v>
      </c>
      <c r="L42" s="330"/>
      <c r="M42" s="47"/>
    </row>
    <row r="43" spans="2:13" ht="12" customHeight="1" x14ac:dyDescent="0.2">
      <c r="B43" s="45"/>
      <c r="C43" s="74"/>
      <c r="D43" s="75"/>
      <c r="E43" s="325"/>
      <c r="F43" s="167"/>
      <c r="G43" s="167"/>
      <c r="H43" s="167"/>
      <c r="I43" s="167"/>
      <c r="J43" s="167"/>
      <c r="K43" s="167"/>
      <c r="L43" s="77"/>
      <c r="M43" s="47"/>
    </row>
    <row r="44" spans="2:13" ht="12" customHeight="1" x14ac:dyDescent="0.2">
      <c r="B44" s="45"/>
      <c r="C44" s="46"/>
      <c r="D44" s="58"/>
      <c r="E44" s="46"/>
      <c r="F44" s="158"/>
      <c r="G44" s="158"/>
      <c r="H44" s="158"/>
      <c r="I44" s="158"/>
      <c r="J44" s="158"/>
      <c r="K44" s="158"/>
      <c r="L44" s="46"/>
      <c r="M44" s="47"/>
    </row>
    <row r="45" spans="2:13" ht="15" x14ac:dyDescent="0.25">
      <c r="B45" s="66"/>
      <c r="C45" s="67"/>
      <c r="D45" s="67"/>
      <c r="E45" s="67"/>
      <c r="F45" s="67"/>
      <c r="G45" s="67"/>
      <c r="H45" s="67"/>
      <c r="I45" s="67"/>
      <c r="J45" s="68"/>
      <c r="K45" s="67"/>
      <c r="L45" s="154" t="s">
        <v>229</v>
      </c>
      <c r="M45" s="69"/>
    </row>
    <row r="46" spans="2:13" x14ac:dyDescent="0.2">
      <c r="J46" s="39"/>
    </row>
    <row r="47" spans="2:13" x14ac:dyDescent="0.2">
      <c r="J47" s="39"/>
    </row>
    <row r="48" spans="2:13" x14ac:dyDescent="0.2">
      <c r="J48" s="39"/>
    </row>
    <row r="49" spans="10:10" x14ac:dyDescent="0.2">
      <c r="J49" s="39"/>
    </row>
    <row r="50" spans="10:10" x14ac:dyDescent="0.2">
      <c r="J50" s="39"/>
    </row>
    <row r="51" spans="10:10" x14ac:dyDescent="0.2">
      <c r="J51" s="39"/>
    </row>
    <row r="52" spans="10:10" x14ac:dyDescent="0.2">
      <c r="J52" s="39"/>
    </row>
    <row r="53" spans="10:10" x14ac:dyDescent="0.2">
      <c r="J53" s="39"/>
    </row>
    <row r="54" spans="10:10" x14ac:dyDescent="0.2">
      <c r="J54" s="39"/>
    </row>
    <row r="55" spans="10:10" x14ac:dyDescent="0.2">
      <c r="J55" s="39"/>
    </row>
    <row r="56" spans="10:10" x14ac:dyDescent="0.2">
      <c r="J56" s="39"/>
    </row>
    <row r="57" spans="10:10" x14ac:dyDescent="0.2">
      <c r="J57" s="39"/>
    </row>
    <row r="58" spans="10:10" x14ac:dyDescent="0.2">
      <c r="J58" s="39"/>
    </row>
    <row r="59" spans="10:10" x14ac:dyDescent="0.2">
      <c r="J59" s="39"/>
    </row>
    <row r="60" spans="10:10" x14ac:dyDescent="0.2">
      <c r="J60" s="39"/>
    </row>
    <row r="61" spans="10:10" x14ac:dyDescent="0.2">
      <c r="J61" s="39"/>
    </row>
    <row r="62" spans="10:10" x14ac:dyDescent="0.2">
      <c r="J62" s="39"/>
    </row>
    <row r="63" spans="10:10" x14ac:dyDescent="0.2">
      <c r="J63" s="39"/>
    </row>
  </sheetData>
  <sheetProtection algorithmName="SHA-512" hashValue="DxidGXv/V7jiYyh4hZ10wWhl8d0NDHN8GZWwvUSEOwotasLOTtf/5NInrMWWc+gEScixwG9/yyNwowtn1m1Xuw==" saltValue="w1103WKOcKHyyepoo6BQlw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7"/>
  <sheetViews>
    <sheetView zoomScale="85" zoomScaleNormal="85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3" width="2.7109375" style="30" customWidth="1"/>
    <col min="4" max="4" width="40.7109375" style="30" customWidth="1"/>
    <col min="5" max="5" width="2.7109375" style="30" customWidth="1"/>
    <col min="6" max="11" width="16.85546875" style="93" customWidth="1"/>
    <col min="12" max="12" width="2.7109375" style="93" customWidth="1"/>
    <col min="13" max="13" width="2.7109375" style="30" customWidth="1"/>
    <col min="14" max="14" width="11.42578125" style="95" customWidth="1"/>
    <col min="15" max="15" width="33.7109375" style="30" customWidth="1"/>
    <col min="16" max="16" width="2.5703125" style="30" customWidth="1"/>
    <col min="17" max="21" width="10.7109375" style="30" customWidth="1"/>
    <col min="22" max="22" width="2.7109375" style="30" customWidth="1"/>
    <col min="23" max="16384" width="9.140625" style="30"/>
  </cols>
  <sheetData>
    <row r="1" spans="2:15" ht="12.75" customHeight="1" x14ac:dyDescent="0.2"/>
    <row r="2" spans="2:15" x14ac:dyDescent="0.2">
      <c r="B2" s="40"/>
      <c r="C2" s="41"/>
      <c r="D2" s="41"/>
      <c r="E2" s="41"/>
      <c r="F2" s="220"/>
      <c r="G2" s="220"/>
      <c r="H2" s="220"/>
      <c r="I2" s="220"/>
      <c r="J2" s="220"/>
      <c r="K2" s="220"/>
      <c r="L2" s="220"/>
      <c r="M2" s="44"/>
    </row>
    <row r="3" spans="2:15" x14ac:dyDescent="0.2">
      <c r="B3" s="45"/>
      <c r="C3" s="46"/>
      <c r="D3" s="46"/>
      <c r="E3" s="46"/>
      <c r="F3" s="141"/>
      <c r="G3" s="141"/>
      <c r="H3" s="141"/>
      <c r="I3" s="141"/>
      <c r="J3" s="141"/>
      <c r="K3" s="141"/>
      <c r="L3" s="141"/>
      <c r="M3" s="47"/>
    </row>
    <row r="4" spans="2:15" s="31" customFormat="1" ht="18.75" x14ac:dyDescent="0.3">
      <c r="B4" s="440"/>
      <c r="C4" s="403" t="s">
        <v>147</v>
      </c>
      <c r="D4" s="49"/>
      <c r="E4" s="49"/>
      <c r="F4" s="299"/>
      <c r="G4" s="299"/>
      <c r="H4" s="299"/>
      <c r="I4" s="299"/>
      <c r="J4" s="299"/>
      <c r="K4" s="299"/>
      <c r="L4" s="299"/>
      <c r="M4" s="138"/>
      <c r="N4" s="98"/>
    </row>
    <row r="5" spans="2:15" x14ac:dyDescent="0.2">
      <c r="B5" s="300"/>
      <c r="C5" s="63"/>
      <c r="D5" s="46"/>
      <c r="E5" s="46"/>
      <c r="F5" s="141"/>
      <c r="G5" s="141"/>
      <c r="H5" s="141"/>
      <c r="I5" s="141"/>
      <c r="J5" s="141"/>
      <c r="K5" s="141"/>
      <c r="L5" s="141"/>
      <c r="M5" s="47"/>
    </row>
    <row r="6" spans="2:15" x14ac:dyDescent="0.2">
      <c r="B6" s="60"/>
      <c r="C6" s="61"/>
      <c r="D6" s="46"/>
      <c r="E6" s="46"/>
      <c r="F6" s="141"/>
      <c r="G6" s="141"/>
      <c r="H6" s="141"/>
      <c r="I6" s="141"/>
      <c r="J6" s="141"/>
      <c r="K6" s="141"/>
      <c r="L6" s="141"/>
      <c r="M6" s="47"/>
    </row>
    <row r="7" spans="2:15" x14ac:dyDescent="0.2">
      <c r="B7" s="60"/>
      <c r="C7" s="61"/>
      <c r="D7" s="46"/>
      <c r="E7" s="46"/>
      <c r="F7" s="141"/>
      <c r="G7" s="141"/>
      <c r="H7" s="141"/>
      <c r="I7" s="141"/>
      <c r="J7" s="141"/>
      <c r="K7" s="141"/>
      <c r="L7" s="141"/>
      <c r="M7" s="47"/>
    </row>
    <row r="8" spans="2:15" s="31" customFormat="1" x14ac:dyDescent="0.2">
      <c r="B8" s="277"/>
      <c r="C8" s="278"/>
      <c r="D8" s="301"/>
      <c r="E8" s="49"/>
      <c r="F8" s="448">
        <f>'begr(tot)'!F8</f>
        <v>2016</v>
      </c>
      <c r="G8" s="448">
        <f>'begr(tot)'!G8</f>
        <v>2017</v>
      </c>
      <c r="H8" s="448">
        <f>'begr(tot)'!H8</f>
        <v>2018</v>
      </c>
      <c r="I8" s="448">
        <f>'begr(tot)'!I8</f>
        <v>2019</v>
      </c>
      <c r="J8" s="448">
        <f>'begr(tot)'!J8</f>
        <v>2020</v>
      </c>
      <c r="K8" s="448">
        <f>'begr(tot)'!K8</f>
        <v>2021</v>
      </c>
      <c r="L8" s="52"/>
      <c r="M8" s="138"/>
      <c r="N8" s="98"/>
    </row>
    <row r="9" spans="2:15" x14ac:dyDescent="0.2">
      <c r="B9" s="146"/>
      <c r="C9" s="145"/>
      <c r="D9" s="63"/>
      <c r="E9" s="46"/>
      <c r="F9" s="139"/>
      <c r="G9" s="139"/>
      <c r="H9" s="139"/>
      <c r="I9" s="139"/>
      <c r="J9" s="139"/>
      <c r="K9" s="139"/>
      <c r="L9" s="139"/>
      <c r="M9" s="47"/>
    </row>
    <row r="10" spans="2:15" x14ac:dyDescent="0.2">
      <c r="B10" s="146"/>
      <c r="C10" s="391"/>
      <c r="D10" s="392"/>
      <c r="E10" s="71"/>
      <c r="F10" s="393"/>
      <c r="G10" s="393"/>
      <c r="H10" s="393"/>
      <c r="I10" s="393"/>
      <c r="J10" s="393"/>
      <c r="K10" s="393"/>
      <c r="L10" s="394"/>
      <c r="M10" s="47"/>
    </row>
    <row r="11" spans="2:15" x14ac:dyDescent="0.2">
      <c r="B11" s="146"/>
      <c r="C11" s="74"/>
      <c r="D11" s="447" t="s">
        <v>111</v>
      </c>
      <c r="E11" s="76"/>
      <c r="F11" s="195"/>
      <c r="G11" s="195"/>
      <c r="H11" s="195"/>
      <c r="I11" s="195"/>
      <c r="J11" s="195"/>
      <c r="K11" s="195"/>
      <c r="L11" s="395"/>
      <c r="M11" s="47"/>
    </row>
    <row r="12" spans="2:15" x14ac:dyDescent="0.2">
      <c r="B12" s="146"/>
      <c r="C12" s="74"/>
      <c r="D12" s="76"/>
      <c r="E12" s="76"/>
      <c r="F12" s="76"/>
      <c r="G12" s="76"/>
      <c r="H12" s="76"/>
      <c r="I12" s="76"/>
      <c r="J12" s="76"/>
      <c r="K12" s="76"/>
      <c r="L12" s="77"/>
      <c r="M12" s="47"/>
    </row>
    <row r="13" spans="2:15" x14ac:dyDescent="0.2">
      <c r="B13" s="146"/>
      <c r="C13" s="74"/>
      <c r="D13" s="170" t="s">
        <v>142</v>
      </c>
      <c r="E13" s="76"/>
      <c r="F13" s="76"/>
      <c r="G13" s="76"/>
      <c r="H13" s="76"/>
      <c r="I13" s="76"/>
      <c r="J13" s="76"/>
      <c r="K13" s="76"/>
      <c r="L13" s="77"/>
      <c r="M13" s="47"/>
    </row>
    <row r="14" spans="2:15" x14ac:dyDescent="0.2">
      <c r="B14" s="146"/>
      <c r="C14" s="74"/>
      <c r="D14" s="76" t="s">
        <v>233</v>
      </c>
      <c r="E14" s="76"/>
      <c r="F14" s="213">
        <v>0</v>
      </c>
      <c r="G14" s="213">
        <v>0</v>
      </c>
      <c r="H14" s="507">
        <f>'1'!F23+'2'!F23+'3'!F23+'4'!F23+'5'!F23+'6'!F23+'7'!F23+'8'!F23+'9'!F23+'10'!F23+'11'!F23+'12'!F23+'13'!F23+'14'!F23+'15'!F23+'16'!F23+'17'!F23+'18'!F23+'19'!F23+'20'!F23</f>
        <v>0</v>
      </c>
      <c r="I14" s="507">
        <f>'1'!G23+'2'!G23+'3'!G23+'4'!G23+'5'!G23+'6'!G23+'7'!G23+'8'!G23+'9'!G23+'10'!G23+'11'!G23+'12'!G23+'13'!G23+'14'!G23+'15'!G23+'16'!G23+'17'!G23+'18'!G23+'19'!G23+'20'!G23</f>
        <v>0</v>
      </c>
      <c r="J14" s="507">
        <f>'1'!H23+'2'!H23+'3'!H23+'4'!H23+'5'!H23+'6'!H23+'7'!H23+'8'!H23+'9'!H23+'10'!H23+'11'!H23+'12'!H23+'13'!H23+'14'!H23+'15'!H23+'16'!H23+'17'!H23+'18'!H23+'19'!H23+'20'!H23</f>
        <v>0</v>
      </c>
      <c r="K14" s="507">
        <f>'1'!I23+'2'!I23+'3'!I23+'4'!I23+'5'!I23+'6'!I23+'7'!I23+'8'!I23+'9'!I23+'10'!I23+'11'!I23+'12'!I23+'13'!I23+'14'!I23+'15'!I23+'16'!I23+'17'!I23+'18'!I23+'19'!I23+'20'!I23</f>
        <v>0</v>
      </c>
      <c r="L14" s="396"/>
      <c r="M14" s="47"/>
      <c r="O14" s="95"/>
    </row>
    <row r="15" spans="2:15" x14ac:dyDescent="0.2">
      <c r="B15" s="146"/>
      <c r="C15" s="74"/>
      <c r="D15" s="76" t="s">
        <v>163</v>
      </c>
      <c r="E15" s="76"/>
      <c r="F15" s="213">
        <v>0</v>
      </c>
      <c r="G15" s="213">
        <v>0</v>
      </c>
      <c r="H15" s="213">
        <v>0</v>
      </c>
      <c r="I15" s="213">
        <f>H15</f>
        <v>0</v>
      </c>
      <c r="J15" s="213">
        <f>I15</f>
        <v>0</v>
      </c>
      <c r="K15" s="213">
        <f>J15</f>
        <v>0</v>
      </c>
      <c r="L15" s="396"/>
      <c r="M15" s="47"/>
      <c r="O15" s="95"/>
    </row>
    <row r="16" spans="2:15" x14ac:dyDescent="0.2">
      <c r="B16" s="146"/>
      <c r="C16" s="74"/>
      <c r="D16" s="76" t="s">
        <v>164</v>
      </c>
      <c r="E16" s="76"/>
      <c r="F16" s="213">
        <v>0</v>
      </c>
      <c r="G16" s="213">
        <v>0</v>
      </c>
      <c r="H16" s="507">
        <f>act!G61</f>
        <v>0</v>
      </c>
      <c r="I16" s="507">
        <f>act!H61</f>
        <v>0</v>
      </c>
      <c r="J16" s="507">
        <f>act!I61</f>
        <v>0</v>
      </c>
      <c r="K16" s="507">
        <f>act!J61</f>
        <v>0</v>
      </c>
      <c r="L16" s="385"/>
      <c r="M16" s="47"/>
      <c r="O16" s="95"/>
    </row>
    <row r="17" spans="2:15" x14ac:dyDescent="0.2">
      <c r="B17" s="146"/>
      <c r="C17" s="74"/>
      <c r="D17" s="76" t="s">
        <v>165</v>
      </c>
      <c r="E17" s="76"/>
      <c r="F17" s="213">
        <v>0</v>
      </c>
      <c r="G17" s="213">
        <v>0</v>
      </c>
      <c r="H17" s="213">
        <v>0</v>
      </c>
      <c r="I17" s="213">
        <f>H17</f>
        <v>0</v>
      </c>
      <c r="J17" s="213">
        <f>I17</f>
        <v>0</v>
      </c>
      <c r="K17" s="213">
        <f>J17</f>
        <v>0</v>
      </c>
      <c r="L17" s="396"/>
      <c r="M17" s="47"/>
      <c r="O17" s="95"/>
    </row>
    <row r="18" spans="2:15" s="37" customFormat="1" x14ac:dyDescent="0.2">
      <c r="B18" s="60"/>
      <c r="C18" s="397"/>
      <c r="D18" s="387"/>
      <c r="E18" s="82"/>
      <c r="F18" s="585">
        <f t="shared" ref="F18:K18" si="0">SUM(F14:F17)</f>
        <v>0</v>
      </c>
      <c r="G18" s="585">
        <f t="shared" si="0"/>
        <v>0</v>
      </c>
      <c r="H18" s="585">
        <f t="shared" si="0"/>
        <v>0</v>
      </c>
      <c r="I18" s="585">
        <f t="shared" si="0"/>
        <v>0</v>
      </c>
      <c r="J18" s="585">
        <f t="shared" si="0"/>
        <v>0</v>
      </c>
      <c r="K18" s="585">
        <f t="shared" si="0"/>
        <v>0</v>
      </c>
      <c r="L18" s="398"/>
      <c r="M18" s="302"/>
      <c r="N18" s="100"/>
      <c r="O18" s="100"/>
    </row>
    <row r="19" spans="2:15" x14ac:dyDescent="0.2">
      <c r="B19" s="146"/>
      <c r="C19" s="74"/>
      <c r="D19" s="170" t="s">
        <v>143</v>
      </c>
      <c r="E19" s="76"/>
      <c r="F19" s="175"/>
      <c r="G19" s="175"/>
      <c r="H19" s="175"/>
      <c r="I19" s="175"/>
      <c r="J19" s="175"/>
      <c r="K19" s="175"/>
      <c r="L19" s="396"/>
      <c r="M19" s="47"/>
      <c r="O19" s="95"/>
    </row>
    <row r="20" spans="2:15" x14ac:dyDescent="0.2">
      <c r="B20" s="146"/>
      <c r="C20" s="74"/>
      <c r="D20" s="76" t="s">
        <v>234</v>
      </c>
      <c r="E20" s="76"/>
      <c r="F20" s="213">
        <v>0</v>
      </c>
      <c r="G20" s="213">
        <v>0</v>
      </c>
      <c r="H20" s="507">
        <f>'1'!F24+'2'!F24+'3'!F24+'4'!F24+'5'!F24+'6'!F24+'7'!F24+'8'!F24+'9'!F24+'10'!F24+'11'!F24+'12'!F24+'13'!F24+'14'!F24+'15'!F24+'16'!F24+'17'!F24+'18'!F24+'19'!F24+'20'!F24</f>
        <v>0</v>
      </c>
      <c r="I20" s="507">
        <f>'1'!G24+'2'!G24+'3'!G24+'4'!G24+'5'!G24+'6'!G24+'7'!G24+'8'!G24+'9'!G24+'10'!G24+'11'!G24+'12'!G24+'13'!G24+'14'!G24+'15'!G24+'16'!G24+'17'!G24+'18'!G24+'19'!G24+'20'!G24</f>
        <v>0</v>
      </c>
      <c r="J20" s="507">
        <f>'1'!H24+'2'!H24+'3'!H24+'4'!H24+'5'!H24+'6'!H24+'7'!H24+'8'!H24+'9'!H24+'10'!H24+'11'!H24+'12'!H24+'13'!H24+'14'!H24+'15'!H24+'16'!H24+'17'!H24+'18'!H24+'19'!H24+'20'!H24</f>
        <v>0</v>
      </c>
      <c r="K20" s="507">
        <f>'1'!I24+'2'!I24+'3'!I24+'4'!I24+'5'!I24+'6'!I24+'7'!I24+'8'!I24+'9'!I24+'10'!I24+'11'!I24+'12'!I24+'13'!I24+'14'!I24+'15'!I24+'16'!I24+'17'!I24+'18'!I24+'19'!I24+'20'!I24</f>
        <v>0</v>
      </c>
      <c r="L20" s="396"/>
      <c r="M20" s="47"/>
      <c r="O20" s="95"/>
    </row>
    <row r="21" spans="2:15" x14ac:dyDescent="0.2">
      <c r="B21" s="146"/>
      <c r="C21" s="74"/>
      <c r="D21" s="76" t="s">
        <v>166</v>
      </c>
      <c r="E21" s="76"/>
      <c r="F21" s="213">
        <v>0</v>
      </c>
      <c r="G21" s="213">
        <v>0</v>
      </c>
      <c r="H21" s="213">
        <v>0</v>
      </c>
      <c r="I21" s="213">
        <f t="shared" ref="I21:K23" si="1">H21</f>
        <v>0</v>
      </c>
      <c r="J21" s="213">
        <f t="shared" si="1"/>
        <v>0</v>
      </c>
      <c r="K21" s="213">
        <f t="shared" si="1"/>
        <v>0</v>
      </c>
      <c r="L21" s="396"/>
      <c r="M21" s="47"/>
      <c r="O21" s="95"/>
    </row>
    <row r="22" spans="2:15" x14ac:dyDescent="0.2">
      <c r="B22" s="146"/>
      <c r="C22" s="74"/>
      <c r="D22" s="76" t="s">
        <v>167</v>
      </c>
      <c r="E22" s="76"/>
      <c r="F22" s="213">
        <v>0</v>
      </c>
      <c r="G22" s="213">
        <v>0</v>
      </c>
      <c r="H22" s="213">
        <v>0</v>
      </c>
      <c r="I22" s="213">
        <f t="shared" si="1"/>
        <v>0</v>
      </c>
      <c r="J22" s="213">
        <f t="shared" si="1"/>
        <v>0</v>
      </c>
      <c r="K22" s="213">
        <f t="shared" si="1"/>
        <v>0</v>
      </c>
      <c r="L22" s="396"/>
      <c r="M22" s="47"/>
      <c r="O22" s="95"/>
    </row>
    <row r="23" spans="2:15" x14ac:dyDescent="0.2">
      <c r="B23" s="146"/>
      <c r="C23" s="74"/>
      <c r="D23" s="76" t="s">
        <v>168</v>
      </c>
      <c r="E23" s="76"/>
      <c r="F23" s="213">
        <v>0</v>
      </c>
      <c r="G23" s="213">
        <v>0</v>
      </c>
      <c r="H23" s="213">
        <v>0</v>
      </c>
      <c r="I23" s="213">
        <f t="shared" si="1"/>
        <v>0</v>
      </c>
      <c r="J23" s="213">
        <f t="shared" si="1"/>
        <v>0</v>
      </c>
      <c r="K23" s="213">
        <f t="shared" si="1"/>
        <v>0</v>
      </c>
      <c r="L23" s="396"/>
      <c r="M23" s="47"/>
      <c r="O23" s="95"/>
    </row>
    <row r="24" spans="2:15" x14ac:dyDescent="0.2">
      <c r="B24" s="146"/>
      <c r="C24" s="74"/>
      <c r="D24" s="76" t="s">
        <v>169</v>
      </c>
      <c r="E24" s="76"/>
      <c r="F24" s="213">
        <v>0</v>
      </c>
      <c r="G24" s="213">
        <v>0</v>
      </c>
      <c r="H24" s="213">
        <v>0</v>
      </c>
      <c r="I24" s="507">
        <f>I63-(SUM(I18:I23))</f>
        <v>-140988.60000000003</v>
      </c>
      <c r="J24" s="507">
        <f>J63-(SUM(J18:J23))</f>
        <v>-287998.74000000005</v>
      </c>
      <c r="K24" s="507">
        <f>K63-(SUM(K18:K23))</f>
        <v>-441221.58000000007</v>
      </c>
      <c r="L24" s="396"/>
      <c r="M24" s="47"/>
      <c r="O24" s="95"/>
    </row>
    <row r="25" spans="2:15" s="37" customFormat="1" x14ac:dyDescent="0.2">
      <c r="B25" s="60"/>
      <c r="C25" s="397"/>
      <c r="D25" s="387"/>
      <c r="E25" s="82"/>
      <c r="F25" s="585">
        <f t="shared" ref="F25:K25" si="2">SUM(F20:F24)</f>
        <v>0</v>
      </c>
      <c r="G25" s="585">
        <f t="shared" si="2"/>
        <v>0</v>
      </c>
      <c r="H25" s="585">
        <f t="shared" si="2"/>
        <v>0</v>
      </c>
      <c r="I25" s="585">
        <f t="shared" si="2"/>
        <v>-140988.60000000003</v>
      </c>
      <c r="J25" s="585">
        <f t="shared" si="2"/>
        <v>-287998.74000000005</v>
      </c>
      <c r="K25" s="585">
        <f t="shared" si="2"/>
        <v>-441221.58000000007</v>
      </c>
      <c r="L25" s="398"/>
      <c r="M25" s="302"/>
      <c r="N25" s="100"/>
      <c r="O25" s="100"/>
    </row>
    <row r="26" spans="2:15" x14ac:dyDescent="0.2">
      <c r="B26" s="146"/>
      <c r="C26" s="74"/>
      <c r="D26" s="76"/>
      <c r="E26" s="76"/>
      <c r="F26" s="76"/>
      <c r="G26" s="76"/>
      <c r="H26" s="76"/>
      <c r="I26" s="76"/>
      <c r="J26" s="76"/>
      <c r="K26" s="76"/>
      <c r="L26" s="77"/>
      <c r="M26" s="47"/>
      <c r="O26" s="95"/>
    </row>
    <row r="27" spans="2:15" x14ac:dyDescent="0.2">
      <c r="B27" s="146"/>
      <c r="C27" s="74"/>
      <c r="D27" s="168" t="s">
        <v>160</v>
      </c>
      <c r="E27" s="379"/>
      <c r="F27" s="456">
        <f t="shared" ref="F27:K27" si="3">F18+F25</f>
        <v>0</v>
      </c>
      <c r="G27" s="456">
        <f t="shared" si="3"/>
        <v>0</v>
      </c>
      <c r="H27" s="456">
        <f t="shared" si="3"/>
        <v>0</v>
      </c>
      <c r="I27" s="456">
        <f t="shared" si="3"/>
        <v>-140988.60000000003</v>
      </c>
      <c r="J27" s="456">
        <f t="shared" si="3"/>
        <v>-287998.74000000005</v>
      </c>
      <c r="K27" s="456">
        <f t="shared" si="3"/>
        <v>-441221.58000000007</v>
      </c>
      <c r="L27" s="386"/>
      <c r="M27" s="47"/>
      <c r="O27" s="95"/>
    </row>
    <row r="28" spans="2:15" x14ac:dyDescent="0.2">
      <c r="B28" s="146"/>
      <c r="C28" s="85"/>
      <c r="D28" s="86"/>
      <c r="E28" s="382"/>
      <c r="F28" s="207"/>
      <c r="G28" s="207"/>
      <c r="H28" s="207"/>
      <c r="I28" s="207"/>
      <c r="J28" s="207"/>
      <c r="K28" s="207"/>
      <c r="L28" s="399"/>
      <c r="M28" s="47"/>
      <c r="O28" s="95"/>
    </row>
    <row r="29" spans="2:15" x14ac:dyDescent="0.2">
      <c r="B29" s="146"/>
      <c r="C29" s="46"/>
      <c r="D29" s="46"/>
      <c r="E29" s="279"/>
      <c r="F29" s="141"/>
      <c r="G29" s="141"/>
      <c r="H29" s="141"/>
      <c r="I29" s="141"/>
      <c r="J29" s="141"/>
      <c r="K29" s="141"/>
      <c r="L29" s="141"/>
      <c r="M29" s="47"/>
      <c r="O29" s="95"/>
    </row>
    <row r="30" spans="2:15" x14ac:dyDescent="0.2">
      <c r="B30" s="146"/>
      <c r="C30" s="70"/>
      <c r="D30" s="71"/>
      <c r="E30" s="377"/>
      <c r="F30" s="162"/>
      <c r="G30" s="162"/>
      <c r="H30" s="162"/>
      <c r="I30" s="162"/>
      <c r="J30" s="162"/>
      <c r="K30" s="162"/>
      <c r="L30" s="384"/>
      <c r="M30" s="47"/>
      <c r="O30" s="95"/>
    </row>
    <row r="31" spans="2:15" x14ac:dyDescent="0.2">
      <c r="B31" s="146"/>
      <c r="C31" s="74"/>
      <c r="D31" s="447" t="s">
        <v>219</v>
      </c>
      <c r="E31" s="76"/>
      <c r="F31" s="166"/>
      <c r="G31" s="166"/>
      <c r="H31" s="166"/>
      <c r="I31" s="166"/>
      <c r="J31" s="166"/>
      <c r="K31" s="166"/>
      <c r="L31" s="385"/>
      <c r="M31" s="47"/>
    </row>
    <row r="32" spans="2:15" x14ac:dyDescent="0.2">
      <c r="B32" s="146"/>
      <c r="C32" s="79"/>
      <c r="D32" s="76"/>
      <c r="E32" s="379"/>
      <c r="F32" s="166"/>
      <c r="G32" s="166"/>
      <c r="H32" s="166"/>
      <c r="I32" s="166"/>
      <c r="J32" s="166"/>
      <c r="K32" s="166"/>
      <c r="L32" s="385"/>
      <c r="M32" s="47"/>
    </row>
    <row r="33" spans="2:13" x14ac:dyDescent="0.2">
      <c r="B33" s="146"/>
      <c r="C33" s="79"/>
      <c r="D33" s="170" t="s">
        <v>0</v>
      </c>
      <c r="E33" s="379"/>
      <c r="F33" s="166"/>
      <c r="G33" s="166"/>
      <c r="H33" s="166"/>
      <c r="I33" s="166"/>
      <c r="J33" s="166"/>
      <c r="K33" s="166"/>
      <c r="L33" s="385"/>
      <c r="M33" s="47"/>
    </row>
    <row r="34" spans="2:13" x14ac:dyDescent="0.2">
      <c r="B34" s="146"/>
      <c r="C34" s="74"/>
      <c r="D34" s="76" t="s">
        <v>272</v>
      </c>
      <c r="E34" s="76"/>
      <c r="F34" s="213">
        <v>0</v>
      </c>
      <c r="G34" s="213">
        <v>0</v>
      </c>
      <c r="H34" s="507">
        <f>+H27-H46-H51-H61-SUM(H35:H38)</f>
        <v>0</v>
      </c>
      <c r="I34" s="507">
        <f>H39+'begr(tot)'!I42-SUM(I35:I38)</f>
        <v>-140988.60000000003</v>
      </c>
      <c r="J34" s="507">
        <f>I39+'begr(tot)'!J42-SUM(J35:J38)</f>
        <v>-287998.74000000005</v>
      </c>
      <c r="K34" s="507">
        <f>J39+'begr(tot)'!K42-SUM(K35:K38)</f>
        <v>-441221.58000000007</v>
      </c>
      <c r="L34" s="386"/>
      <c r="M34" s="47"/>
    </row>
    <row r="35" spans="2:13" x14ac:dyDescent="0.2">
      <c r="B35" s="146"/>
      <c r="C35" s="74"/>
      <c r="D35" s="75" t="s">
        <v>265</v>
      </c>
      <c r="E35" s="76"/>
      <c r="F35" s="213">
        <v>0</v>
      </c>
      <c r="G35" s="213">
        <v>0</v>
      </c>
      <c r="H35" s="507">
        <f>'1'!F25+'2'!F25+'3'!F25+'4'!F25+'5'!F25+'6'!F25+'7'!F25+'8'!F25+'9'!F25+'10'!F25+'11'!F25+'12'!F25+'13'!F25+'14'!F25+'15'!F25+'16'!F25+'17'!F25+'18'!F25+'19'!F25+'20'!F25</f>
        <v>0</v>
      </c>
      <c r="I35" s="507">
        <f>'1'!G25+'2'!G25+'3'!G25+'4'!G25+'5'!G25+'6'!G25+'7'!G25+'8'!G25+'9'!G25+'10'!G25+'11'!G25+'12'!G25+'13'!G25+'14'!G25+'15'!G25+'16'!G25+'17'!G25+'18'!G25+'19'!G25+'20'!G25</f>
        <v>0</v>
      </c>
      <c r="J35" s="507">
        <f>'1'!H25+'2'!H25+'3'!H25+'4'!H25+'5'!H25+'6'!H25+'7'!H25+'8'!H25+'9'!H25+'10'!H25+'11'!H25+'12'!H25+'13'!H25+'14'!H25+'15'!H25+'16'!H25+'17'!H25+'18'!H25+'19'!H25+'20'!H25</f>
        <v>0</v>
      </c>
      <c r="K35" s="507">
        <f>'1'!I25+'2'!I25+'3'!I25+'4'!I25+'5'!I25+'6'!I25+'7'!I25+'8'!I25+'9'!I25+'10'!I25+'11'!I25+'12'!I25+'13'!I25+'14'!I25+'15'!I25+'16'!I25+'17'!I25+'18'!I25+'19'!I25+'20'!I25</f>
        <v>0</v>
      </c>
      <c r="L35" s="386"/>
      <c r="M35" s="47"/>
    </row>
    <row r="36" spans="2:13" x14ac:dyDescent="0.2">
      <c r="B36" s="146"/>
      <c r="C36" s="74"/>
      <c r="D36" s="75" t="s">
        <v>185</v>
      </c>
      <c r="E36" s="76"/>
      <c r="F36" s="213">
        <v>0</v>
      </c>
      <c r="G36" s="213">
        <v>0</v>
      </c>
      <c r="H36" s="213">
        <v>0</v>
      </c>
      <c r="I36" s="213">
        <f t="shared" ref="I36:K38" si="4">H36</f>
        <v>0</v>
      </c>
      <c r="J36" s="213">
        <f t="shared" si="4"/>
        <v>0</v>
      </c>
      <c r="K36" s="213">
        <f t="shared" si="4"/>
        <v>0</v>
      </c>
      <c r="L36" s="386"/>
      <c r="M36" s="47"/>
    </row>
    <row r="37" spans="2:13" x14ac:dyDescent="0.2">
      <c r="B37" s="146"/>
      <c r="C37" s="74"/>
      <c r="D37" s="75" t="s">
        <v>187</v>
      </c>
      <c r="E37" s="76"/>
      <c r="F37" s="213">
        <v>0</v>
      </c>
      <c r="G37" s="213">
        <v>0</v>
      </c>
      <c r="H37" s="213">
        <v>0</v>
      </c>
      <c r="I37" s="213">
        <f t="shared" si="4"/>
        <v>0</v>
      </c>
      <c r="J37" s="213">
        <f t="shared" si="4"/>
        <v>0</v>
      </c>
      <c r="K37" s="213">
        <f t="shared" si="4"/>
        <v>0</v>
      </c>
      <c r="L37" s="386"/>
      <c r="M37" s="47"/>
    </row>
    <row r="38" spans="2:13" x14ac:dyDescent="0.2">
      <c r="B38" s="146"/>
      <c r="C38" s="74"/>
      <c r="D38" s="75" t="s">
        <v>186</v>
      </c>
      <c r="E38" s="76"/>
      <c r="F38" s="213">
        <v>0</v>
      </c>
      <c r="G38" s="213">
        <v>0</v>
      </c>
      <c r="H38" s="213">
        <v>0</v>
      </c>
      <c r="I38" s="213">
        <f t="shared" si="4"/>
        <v>0</v>
      </c>
      <c r="J38" s="213">
        <f t="shared" si="4"/>
        <v>0</v>
      </c>
      <c r="K38" s="213">
        <f t="shared" si="4"/>
        <v>0</v>
      </c>
      <c r="L38" s="386"/>
      <c r="M38" s="47"/>
    </row>
    <row r="39" spans="2:13" x14ac:dyDescent="0.2">
      <c r="B39" s="146"/>
      <c r="C39" s="74"/>
      <c r="D39" s="81"/>
      <c r="E39" s="82"/>
      <c r="F39" s="586">
        <f t="shared" ref="F39:K39" si="5">SUM(F34:F38)</f>
        <v>0</v>
      </c>
      <c r="G39" s="586">
        <f t="shared" si="5"/>
        <v>0</v>
      </c>
      <c r="H39" s="586">
        <f t="shared" si="5"/>
        <v>0</v>
      </c>
      <c r="I39" s="586">
        <f t="shared" si="5"/>
        <v>-140988.60000000003</v>
      </c>
      <c r="J39" s="586">
        <f t="shared" si="5"/>
        <v>-287998.74000000005</v>
      </c>
      <c r="K39" s="586">
        <f t="shared" si="5"/>
        <v>-441221.58000000007</v>
      </c>
      <c r="L39" s="386"/>
      <c r="M39" s="47"/>
    </row>
    <row r="40" spans="2:13" x14ac:dyDescent="0.2">
      <c r="B40" s="146"/>
      <c r="C40" s="74"/>
      <c r="D40" s="170" t="s">
        <v>39</v>
      </c>
      <c r="E40" s="76"/>
      <c r="F40" s="76"/>
      <c r="G40" s="76"/>
      <c r="H40" s="76"/>
      <c r="I40" s="76"/>
      <c r="J40" s="76"/>
      <c r="K40" s="76"/>
      <c r="L40" s="386"/>
      <c r="M40" s="47"/>
    </row>
    <row r="41" spans="2:13" x14ac:dyDescent="0.2">
      <c r="B41" s="146"/>
      <c r="C41" s="74"/>
      <c r="D41" s="76" t="s">
        <v>232</v>
      </c>
      <c r="E41" s="76"/>
      <c r="F41" s="213">
        <v>0</v>
      </c>
      <c r="G41" s="213">
        <v>0</v>
      </c>
      <c r="H41" s="507">
        <f>'1'!F26+'2'!F26+'3'!F26+'4'!F26+'5'!F26+'6'!F26+'7'!F26+'8'!F26+'9'!F26+'10'!F26+'11'!F26+'12'!F26+'13'!F26+'14'!F26+'15'!F26+'16'!F26+'17'!F26+'18'!F26+'19'!F26+'20'!F26</f>
        <v>0</v>
      </c>
      <c r="I41" s="507">
        <f>'1'!G26+'2'!G26+'3'!G26+'4'!G26+'5'!G26+'6'!G26+'7'!G26+'8'!G26+'9'!G26+'10'!G26+'11'!G26+'12'!G26+'13'!G26+'14'!G26+'15'!G26+'16'!G26+'17'!G26+'18'!G26+'19'!G26+'20'!G26</f>
        <v>0</v>
      </c>
      <c r="J41" s="507">
        <f>'1'!H26+'2'!H26+'3'!H26+'4'!H26+'5'!H26+'6'!H26+'7'!H26+'8'!H26+'9'!H26+'10'!H26+'11'!H26+'12'!H26+'13'!H26+'14'!H26+'15'!H26+'16'!H26+'17'!H26+'18'!H26+'19'!H26+'20'!H26</f>
        <v>0</v>
      </c>
      <c r="K41" s="507">
        <f>'1'!I26+'2'!I26+'3'!I26+'4'!I26+'5'!I26+'6'!I26+'7'!I26+'8'!I26+'9'!I26+'10'!I26+'11'!I26+'12'!I26+'13'!I26+'14'!I26+'15'!I26+'16'!I26+'17'!I26+'18'!I26+'19'!I26+'20'!I26</f>
        <v>0</v>
      </c>
      <c r="L41" s="77"/>
      <c r="M41" s="47"/>
    </row>
    <row r="42" spans="2:13" x14ac:dyDescent="0.2">
      <c r="B42" s="146"/>
      <c r="C42" s="74"/>
      <c r="D42" s="76" t="s">
        <v>211</v>
      </c>
      <c r="E42" s="76"/>
      <c r="F42" s="213">
        <v>0</v>
      </c>
      <c r="G42" s="213">
        <v>0</v>
      </c>
      <c r="H42" s="507">
        <f>mop!G18</f>
        <v>0</v>
      </c>
      <c r="I42" s="507">
        <f>mop!H18</f>
        <v>0</v>
      </c>
      <c r="J42" s="507">
        <f>mop!I18</f>
        <v>0</v>
      </c>
      <c r="K42" s="507">
        <f>mop!J18</f>
        <v>0</v>
      </c>
      <c r="L42" s="386"/>
      <c r="M42" s="47"/>
    </row>
    <row r="43" spans="2:13" x14ac:dyDescent="0.2">
      <c r="B43" s="146"/>
      <c r="C43" s="74"/>
      <c r="D43" s="76" t="s">
        <v>231</v>
      </c>
      <c r="E43" s="76"/>
      <c r="F43" s="213">
        <v>0</v>
      </c>
      <c r="G43" s="213">
        <v>0</v>
      </c>
      <c r="H43" s="213">
        <v>0</v>
      </c>
      <c r="I43" s="213">
        <f>H43</f>
        <v>0</v>
      </c>
      <c r="J43" s="213">
        <f>I43</f>
        <v>0</v>
      </c>
      <c r="K43" s="213">
        <f>J43</f>
        <v>0</v>
      </c>
      <c r="L43" s="386"/>
      <c r="M43" s="47"/>
    </row>
    <row r="44" spans="2:13" x14ac:dyDescent="0.2">
      <c r="B44" s="146"/>
      <c r="C44" s="74"/>
      <c r="D44" s="214" t="s">
        <v>212</v>
      </c>
      <c r="E44" s="76"/>
      <c r="F44" s="213">
        <v>0</v>
      </c>
      <c r="G44" s="213">
        <v>0</v>
      </c>
      <c r="H44" s="213">
        <v>0</v>
      </c>
      <c r="I44" s="213">
        <f t="shared" ref="I44:K45" si="6">H44</f>
        <v>0</v>
      </c>
      <c r="J44" s="213">
        <f t="shared" si="6"/>
        <v>0</v>
      </c>
      <c r="K44" s="213">
        <f t="shared" si="6"/>
        <v>0</v>
      </c>
      <c r="L44" s="386"/>
      <c r="M44" s="47"/>
    </row>
    <row r="45" spans="2:13" x14ac:dyDescent="0.2">
      <c r="B45" s="146"/>
      <c r="C45" s="74"/>
      <c r="D45" s="214" t="s">
        <v>212</v>
      </c>
      <c r="E45" s="76"/>
      <c r="F45" s="213">
        <v>0</v>
      </c>
      <c r="G45" s="213">
        <v>0</v>
      </c>
      <c r="H45" s="213">
        <v>0</v>
      </c>
      <c r="I45" s="213">
        <f t="shared" si="6"/>
        <v>0</v>
      </c>
      <c r="J45" s="213">
        <f t="shared" si="6"/>
        <v>0</v>
      </c>
      <c r="K45" s="213">
        <f t="shared" si="6"/>
        <v>0</v>
      </c>
      <c r="L45" s="386"/>
      <c r="M45" s="47"/>
    </row>
    <row r="46" spans="2:13" x14ac:dyDescent="0.2">
      <c r="B46" s="146"/>
      <c r="C46" s="74"/>
      <c r="D46" s="81"/>
      <c r="E46" s="76"/>
      <c r="F46" s="585">
        <f t="shared" ref="F46:K46" si="7">SUM(F41:F45)</f>
        <v>0</v>
      </c>
      <c r="G46" s="585">
        <f t="shared" si="7"/>
        <v>0</v>
      </c>
      <c r="H46" s="585">
        <f t="shared" si="7"/>
        <v>0</v>
      </c>
      <c r="I46" s="585">
        <f t="shared" si="7"/>
        <v>0</v>
      </c>
      <c r="J46" s="585">
        <f t="shared" si="7"/>
        <v>0</v>
      </c>
      <c r="K46" s="585">
        <f t="shared" si="7"/>
        <v>0</v>
      </c>
      <c r="L46" s="386"/>
      <c r="M46" s="47"/>
    </row>
    <row r="47" spans="2:13" x14ac:dyDescent="0.2">
      <c r="B47" s="146"/>
      <c r="C47" s="74"/>
      <c r="D47" s="170" t="s">
        <v>26</v>
      </c>
      <c r="E47" s="76"/>
      <c r="F47" s="76"/>
      <c r="G47" s="76"/>
      <c r="H47" s="76"/>
      <c r="I47" s="76"/>
      <c r="J47" s="76"/>
      <c r="K47" s="76"/>
      <c r="L47" s="386"/>
      <c r="M47" s="47"/>
    </row>
    <row r="48" spans="2:13" x14ac:dyDescent="0.2">
      <c r="B48" s="146"/>
      <c r="C48" s="74"/>
      <c r="D48" s="76" t="s">
        <v>152</v>
      </c>
      <c r="E48" s="76"/>
      <c r="F48" s="213">
        <v>0</v>
      </c>
      <c r="G48" s="213">
        <v>0</v>
      </c>
      <c r="H48" s="507">
        <f>'1'!F27+'2'!F27+'3'!F27+'4'!F27+'5'!F27+'6'!F27+'7'!F27+'8'!F27+'9'!F27+'10'!F27+'11'!F27+'12'!F27+'13'!F27+'14'!F27+'15'!F27+'16'!F27+'17'!F27+'18'!F27+'19'!F27+'20'!F27</f>
        <v>0</v>
      </c>
      <c r="I48" s="507">
        <f>'1'!G27+'2'!G27+'3'!G27+'4'!G27+'5'!G27+'6'!G27+'7'!G27+'8'!G27+'9'!G27+'10'!G27+'11'!G27+'12'!G27+'13'!G27+'14'!G27+'15'!G27+'16'!G27+'17'!G27+'18'!G27+'19'!G27+'20'!G27</f>
        <v>0</v>
      </c>
      <c r="J48" s="507">
        <f>'1'!H27+'2'!H27+'3'!H27+'4'!H27+'5'!H27+'6'!H27+'7'!H27+'8'!H27+'9'!H27+'10'!H27+'11'!H27+'12'!H27+'13'!H27+'14'!H27+'15'!H27+'16'!H27+'17'!H27+'18'!H27+'19'!H27+'20'!H27</f>
        <v>0</v>
      </c>
      <c r="K48" s="507">
        <f>'1'!I27+'2'!I27+'3'!I27+'4'!I27+'5'!I27+'6'!I27+'7'!I27+'8'!I27+'9'!I27+'10'!I27+'11'!I27+'12'!I27+'13'!I27+'14'!I27+'15'!I27+'16'!I27+'17'!I27+'18'!I27+'19'!I27+'20'!I27</f>
        <v>0</v>
      </c>
      <c r="L48" s="386"/>
      <c r="M48" s="47"/>
    </row>
    <row r="49" spans="2:13" x14ac:dyDescent="0.2">
      <c r="B49" s="146"/>
      <c r="C49" s="74"/>
      <c r="D49" s="76" t="s">
        <v>196</v>
      </c>
      <c r="E49" s="76"/>
      <c r="F49" s="213">
        <v>0</v>
      </c>
      <c r="G49" s="213">
        <v>0</v>
      </c>
      <c r="H49" s="213">
        <v>0</v>
      </c>
      <c r="I49" s="213">
        <f t="shared" ref="I49:K50" si="8">H49</f>
        <v>0</v>
      </c>
      <c r="J49" s="213">
        <f t="shared" si="8"/>
        <v>0</v>
      </c>
      <c r="K49" s="213">
        <f t="shared" si="8"/>
        <v>0</v>
      </c>
      <c r="L49" s="386"/>
      <c r="M49" s="47"/>
    </row>
    <row r="50" spans="2:13" x14ac:dyDescent="0.2">
      <c r="B50" s="146"/>
      <c r="C50" s="74"/>
      <c r="D50" s="76" t="s">
        <v>197</v>
      </c>
      <c r="E50" s="76"/>
      <c r="F50" s="213">
        <v>0</v>
      </c>
      <c r="G50" s="213">
        <v>0</v>
      </c>
      <c r="H50" s="213">
        <v>0</v>
      </c>
      <c r="I50" s="213">
        <f t="shared" si="8"/>
        <v>0</v>
      </c>
      <c r="J50" s="213">
        <f t="shared" si="8"/>
        <v>0</v>
      </c>
      <c r="K50" s="213">
        <f t="shared" si="8"/>
        <v>0</v>
      </c>
      <c r="L50" s="386"/>
      <c r="M50" s="47"/>
    </row>
    <row r="51" spans="2:13" x14ac:dyDescent="0.2">
      <c r="B51" s="146"/>
      <c r="C51" s="74"/>
      <c r="D51" s="387"/>
      <c r="E51" s="76"/>
      <c r="F51" s="585">
        <f t="shared" ref="F51:K51" si="9">SUM(F48:F50)</f>
        <v>0</v>
      </c>
      <c r="G51" s="585">
        <f t="shared" si="9"/>
        <v>0</v>
      </c>
      <c r="H51" s="585">
        <f t="shared" si="9"/>
        <v>0</v>
      </c>
      <c r="I51" s="585">
        <f t="shared" si="9"/>
        <v>0</v>
      </c>
      <c r="J51" s="585">
        <f t="shared" si="9"/>
        <v>0</v>
      </c>
      <c r="K51" s="585">
        <f t="shared" si="9"/>
        <v>0</v>
      </c>
      <c r="L51" s="386"/>
      <c r="M51" s="47"/>
    </row>
    <row r="52" spans="2:13" x14ac:dyDescent="0.2">
      <c r="B52" s="146"/>
      <c r="C52" s="74"/>
      <c r="D52" s="170" t="s">
        <v>27</v>
      </c>
      <c r="E52" s="76"/>
      <c r="F52" s="76"/>
      <c r="G52" s="76"/>
      <c r="H52" s="76"/>
      <c r="I52" s="76"/>
      <c r="J52" s="76"/>
      <c r="K52" s="76"/>
      <c r="L52" s="386"/>
      <c r="M52" s="47"/>
    </row>
    <row r="53" spans="2:13" x14ac:dyDescent="0.2">
      <c r="B53" s="146"/>
      <c r="C53" s="74"/>
      <c r="D53" s="76" t="s">
        <v>153</v>
      </c>
      <c r="E53" s="76"/>
      <c r="F53" s="213">
        <v>0</v>
      </c>
      <c r="G53" s="213">
        <v>0</v>
      </c>
      <c r="H53" s="507">
        <f>'1'!F28+'2'!F28+'3'!F28+'4'!F28+'5'!F28+'6'!F28+'7'!F28+'8'!F28+'9'!F28+'10'!F28+'11'!F28+'12'!F28+'13'!F28+'14'!F28+'15'!F28+'16'!F28+'17'!F28+'18'!F28+'19'!F28+'20'!F28</f>
        <v>0</v>
      </c>
      <c r="I53" s="507">
        <f>'1'!G28+'2'!G28+'3'!G28+'4'!G28+'5'!G28+'6'!G28+'7'!G28+'8'!G28+'9'!G28+'10'!G28+'11'!G28+'12'!G28+'13'!G28+'14'!G28+'15'!G28+'16'!G28+'17'!G28+'18'!G28+'19'!G28+'20'!G28</f>
        <v>0</v>
      </c>
      <c r="J53" s="507">
        <f>'1'!H28+'2'!H28+'3'!H28+'4'!H28+'5'!H28+'6'!H28+'7'!H28+'8'!H28+'9'!H28+'10'!H28+'11'!H28+'12'!H28+'13'!H28+'14'!H28+'15'!H28+'16'!H28+'17'!H28+'18'!H28+'19'!H28+'20'!H28</f>
        <v>0</v>
      </c>
      <c r="K53" s="507">
        <f>'1'!I28+'2'!I28+'3'!I28+'4'!I28+'5'!I28+'6'!I28+'7'!I28+'8'!I28+'9'!I28+'10'!I28+'11'!I28+'12'!I28+'13'!I28+'14'!I28+'15'!I28+'16'!I28+'17'!I28+'18'!I28+'19'!I28+'20'!I28</f>
        <v>0</v>
      </c>
      <c r="L53" s="386"/>
      <c r="M53" s="47"/>
    </row>
    <row r="54" spans="2:13" x14ac:dyDescent="0.2">
      <c r="B54" s="146"/>
      <c r="C54" s="74"/>
      <c r="D54" s="76" t="s">
        <v>196</v>
      </c>
      <c r="E54" s="76"/>
      <c r="F54" s="213">
        <v>0</v>
      </c>
      <c r="G54" s="213">
        <v>0</v>
      </c>
      <c r="H54" s="213">
        <v>0</v>
      </c>
      <c r="I54" s="213">
        <f t="shared" ref="I54:K60" si="10">H54</f>
        <v>0</v>
      </c>
      <c r="J54" s="213">
        <f t="shared" si="10"/>
        <v>0</v>
      </c>
      <c r="K54" s="213">
        <f t="shared" si="10"/>
        <v>0</v>
      </c>
      <c r="L54" s="386"/>
      <c r="M54" s="47"/>
    </row>
    <row r="55" spans="2:13" x14ac:dyDescent="0.2">
      <c r="B55" s="146"/>
      <c r="C55" s="74"/>
      <c r="D55" s="76" t="s">
        <v>198</v>
      </c>
      <c r="E55" s="76"/>
      <c r="F55" s="213">
        <v>0</v>
      </c>
      <c r="G55" s="213">
        <v>0</v>
      </c>
      <c r="H55" s="213">
        <v>0</v>
      </c>
      <c r="I55" s="213">
        <f t="shared" si="10"/>
        <v>0</v>
      </c>
      <c r="J55" s="213">
        <f t="shared" si="10"/>
        <v>0</v>
      </c>
      <c r="K55" s="213">
        <f t="shared" si="10"/>
        <v>0</v>
      </c>
      <c r="L55" s="386"/>
      <c r="M55" s="47"/>
    </row>
    <row r="56" spans="2:13" x14ac:dyDescent="0.2">
      <c r="B56" s="146"/>
      <c r="C56" s="74"/>
      <c r="D56" s="76" t="s">
        <v>199</v>
      </c>
      <c r="E56" s="76"/>
      <c r="F56" s="213">
        <v>0</v>
      </c>
      <c r="G56" s="213">
        <v>0</v>
      </c>
      <c r="H56" s="213">
        <v>0</v>
      </c>
      <c r="I56" s="213">
        <f t="shared" si="10"/>
        <v>0</v>
      </c>
      <c r="J56" s="213">
        <f t="shared" si="10"/>
        <v>0</v>
      </c>
      <c r="K56" s="213">
        <f t="shared" si="10"/>
        <v>0</v>
      </c>
      <c r="L56" s="386"/>
      <c r="M56" s="47"/>
    </row>
    <row r="57" spans="2:13" x14ac:dyDescent="0.2">
      <c r="B57" s="146"/>
      <c r="C57" s="74"/>
      <c r="D57" s="76" t="s">
        <v>200</v>
      </c>
      <c r="E57" s="76"/>
      <c r="F57" s="213">
        <v>0</v>
      </c>
      <c r="G57" s="213">
        <v>0</v>
      </c>
      <c r="H57" s="213">
        <v>0</v>
      </c>
      <c r="I57" s="213">
        <f t="shared" si="10"/>
        <v>0</v>
      </c>
      <c r="J57" s="213">
        <f t="shared" si="10"/>
        <v>0</v>
      </c>
      <c r="K57" s="213">
        <f t="shared" si="10"/>
        <v>0</v>
      </c>
      <c r="L57" s="386"/>
      <c r="M57" s="47"/>
    </row>
    <row r="58" spans="2:13" x14ac:dyDescent="0.2">
      <c r="B58" s="146"/>
      <c r="C58" s="74"/>
      <c r="D58" s="76" t="s">
        <v>201</v>
      </c>
      <c r="E58" s="76"/>
      <c r="F58" s="213">
        <v>0</v>
      </c>
      <c r="G58" s="213">
        <v>0</v>
      </c>
      <c r="H58" s="213">
        <v>0</v>
      </c>
      <c r="I58" s="213">
        <f t="shared" si="10"/>
        <v>0</v>
      </c>
      <c r="J58" s="213">
        <f t="shared" si="10"/>
        <v>0</v>
      </c>
      <c r="K58" s="213">
        <f t="shared" si="10"/>
        <v>0</v>
      </c>
      <c r="L58" s="386"/>
      <c r="M58" s="47"/>
    </row>
    <row r="59" spans="2:13" x14ac:dyDescent="0.2">
      <c r="B59" s="146"/>
      <c r="C59" s="74"/>
      <c r="D59" s="76" t="s">
        <v>202</v>
      </c>
      <c r="E59" s="76"/>
      <c r="F59" s="213">
        <v>0</v>
      </c>
      <c r="G59" s="213">
        <v>0</v>
      </c>
      <c r="H59" s="213">
        <v>0</v>
      </c>
      <c r="I59" s="213">
        <f t="shared" si="10"/>
        <v>0</v>
      </c>
      <c r="J59" s="213">
        <f t="shared" si="10"/>
        <v>0</v>
      </c>
      <c r="K59" s="213">
        <f t="shared" si="10"/>
        <v>0</v>
      </c>
      <c r="L59" s="386"/>
      <c r="M59" s="47"/>
    </row>
    <row r="60" spans="2:13" x14ac:dyDescent="0.2">
      <c r="B60" s="146"/>
      <c r="C60" s="74"/>
      <c r="D60" s="76" t="s">
        <v>203</v>
      </c>
      <c r="E60" s="76"/>
      <c r="F60" s="213">
        <v>0</v>
      </c>
      <c r="G60" s="213">
        <v>0</v>
      </c>
      <c r="H60" s="213">
        <v>0</v>
      </c>
      <c r="I60" s="213">
        <f t="shared" si="10"/>
        <v>0</v>
      </c>
      <c r="J60" s="213">
        <f t="shared" si="10"/>
        <v>0</v>
      </c>
      <c r="K60" s="213">
        <f t="shared" si="10"/>
        <v>0</v>
      </c>
      <c r="L60" s="386"/>
      <c r="M60" s="47"/>
    </row>
    <row r="61" spans="2:13" x14ac:dyDescent="0.2">
      <c r="B61" s="146"/>
      <c r="C61" s="74"/>
      <c r="D61" s="81"/>
      <c r="E61" s="76"/>
      <c r="F61" s="585">
        <f t="shared" ref="F61:K61" si="11">SUM(F53:F60)</f>
        <v>0</v>
      </c>
      <c r="G61" s="585">
        <f t="shared" si="11"/>
        <v>0</v>
      </c>
      <c r="H61" s="585">
        <f t="shared" si="11"/>
        <v>0</v>
      </c>
      <c r="I61" s="585">
        <f t="shared" si="11"/>
        <v>0</v>
      </c>
      <c r="J61" s="585">
        <f t="shared" si="11"/>
        <v>0</v>
      </c>
      <c r="K61" s="585">
        <f t="shared" si="11"/>
        <v>0</v>
      </c>
      <c r="L61" s="77"/>
      <c r="M61" s="47"/>
    </row>
    <row r="62" spans="2:13" x14ac:dyDescent="0.2">
      <c r="B62" s="146"/>
      <c r="C62" s="74"/>
      <c r="D62" s="76"/>
      <c r="E62" s="76"/>
      <c r="F62" s="76"/>
      <c r="G62" s="76"/>
      <c r="H62" s="76"/>
      <c r="I62" s="76"/>
      <c r="J62" s="76"/>
      <c r="K62" s="76"/>
      <c r="L62" s="77"/>
      <c r="M62" s="47"/>
    </row>
    <row r="63" spans="2:13" x14ac:dyDescent="0.2">
      <c r="B63" s="146"/>
      <c r="C63" s="74"/>
      <c r="D63" s="168" t="s">
        <v>161</v>
      </c>
      <c r="E63" s="76"/>
      <c r="F63" s="456">
        <f t="shared" ref="F63:K63" si="12">F39+F46+F51+F61</f>
        <v>0</v>
      </c>
      <c r="G63" s="456">
        <f t="shared" si="12"/>
        <v>0</v>
      </c>
      <c r="H63" s="456">
        <f t="shared" si="12"/>
        <v>0</v>
      </c>
      <c r="I63" s="456">
        <f t="shared" si="12"/>
        <v>-140988.60000000003</v>
      </c>
      <c r="J63" s="456">
        <f t="shared" si="12"/>
        <v>-287998.74000000005</v>
      </c>
      <c r="K63" s="456">
        <f t="shared" si="12"/>
        <v>-441221.58000000007</v>
      </c>
      <c r="L63" s="386"/>
      <c r="M63" s="47"/>
    </row>
    <row r="64" spans="2:13" x14ac:dyDescent="0.2">
      <c r="B64" s="146"/>
      <c r="C64" s="85"/>
      <c r="D64" s="388"/>
      <c r="E64" s="86"/>
      <c r="F64" s="389"/>
      <c r="G64" s="389"/>
      <c r="H64" s="389"/>
      <c r="I64" s="389"/>
      <c r="J64" s="389"/>
      <c r="K64" s="389"/>
      <c r="L64" s="390"/>
      <c r="M64" s="47"/>
    </row>
    <row r="65" spans="2:13" x14ac:dyDescent="0.2">
      <c r="B65" s="45"/>
      <c r="C65" s="46"/>
      <c r="D65" s="275"/>
      <c r="E65" s="46"/>
      <c r="F65" s="303"/>
      <c r="G65" s="303"/>
      <c r="H65" s="303"/>
      <c r="I65" s="303"/>
      <c r="J65" s="303"/>
      <c r="K65" s="303"/>
      <c r="L65" s="303"/>
      <c r="M65" s="47"/>
    </row>
    <row r="66" spans="2:13" x14ac:dyDescent="0.2">
      <c r="B66" s="45"/>
      <c r="C66" s="46"/>
      <c r="D66" s="46"/>
      <c r="E66" s="46"/>
      <c r="F66" s="227"/>
      <c r="G66" s="227"/>
      <c r="H66" s="227"/>
      <c r="I66" s="227"/>
      <c r="J66" s="227"/>
      <c r="K66" s="227"/>
      <c r="L66" s="227"/>
      <c r="M66" s="47"/>
    </row>
    <row r="67" spans="2:13" x14ac:dyDescent="0.2">
      <c r="B67" s="45"/>
      <c r="C67" s="70"/>
      <c r="D67" s="71"/>
      <c r="E67" s="377"/>
      <c r="F67" s="377"/>
      <c r="G67" s="377"/>
      <c r="H67" s="377"/>
      <c r="I67" s="377"/>
      <c r="J67" s="377"/>
      <c r="K67" s="377"/>
      <c r="L67" s="378"/>
      <c r="M67" s="47"/>
    </row>
    <row r="68" spans="2:13" x14ac:dyDescent="0.2">
      <c r="B68" s="45"/>
      <c r="C68" s="74"/>
      <c r="D68" s="447" t="s">
        <v>154</v>
      </c>
      <c r="E68" s="379"/>
      <c r="F68" s="379"/>
      <c r="G68" s="379"/>
      <c r="H68" s="379"/>
      <c r="I68" s="379"/>
      <c r="J68" s="379"/>
      <c r="K68" s="379"/>
      <c r="L68" s="380"/>
      <c r="M68" s="47"/>
    </row>
    <row r="69" spans="2:13" x14ac:dyDescent="0.2">
      <c r="B69" s="45"/>
      <c r="C69" s="74"/>
      <c r="D69" s="76"/>
      <c r="E69" s="379"/>
      <c r="F69" s="379"/>
      <c r="G69" s="379"/>
      <c r="H69" s="379"/>
      <c r="I69" s="379"/>
      <c r="J69" s="379"/>
      <c r="K69" s="379"/>
      <c r="L69" s="380"/>
      <c r="M69" s="47"/>
    </row>
    <row r="70" spans="2:13" x14ac:dyDescent="0.2">
      <c r="B70" s="45"/>
      <c r="C70" s="74"/>
      <c r="D70" s="76" t="s">
        <v>145</v>
      </c>
      <c r="E70" s="379"/>
      <c r="F70" s="512" t="e">
        <f t="shared" ref="F70:K70" si="13">F39/F63</f>
        <v>#DIV/0!</v>
      </c>
      <c r="G70" s="512" t="e">
        <f t="shared" si="13"/>
        <v>#DIV/0!</v>
      </c>
      <c r="H70" s="512" t="e">
        <f t="shared" si="13"/>
        <v>#DIV/0!</v>
      </c>
      <c r="I70" s="512">
        <f t="shared" si="13"/>
        <v>1</v>
      </c>
      <c r="J70" s="512">
        <f t="shared" si="13"/>
        <v>1</v>
      </c>
      <c r="K70" s="512">
        <f t="shared" si="13"/>
        <v>1</v>
      </c>
      <c r="L70" s="381"/>
      <c r="M70" s="47"/>
    </row>
    <row r="71" spans="2:13" x14ac:dyDescent="0.2">
      <c r="B71" s="45"/>
      <c r="C71" s="74"/>
      <c r="D71" s="76" t="s">
        <v>144</v>
      </c>
      <c r="E71" s="379"/>
      <c r="F71" s="513" t="e">
        <f t="shared" ref="F71:K71" si="14">F25/F61</f>
        <v>#DIV/0!</v>
      </c>
      <c r="G71" s="513" t="e">
        <f t="shared" si="14"/>
        <v>#DIV/0!</v>
      </c>
      <c r="H71" s="513" t="e">
        <f t="shared" si="14"/>
        <v>#DIV/0!</v>
      </c>
      <c r="I71" s="513" t="e">
        <f t="shared" si="14"/>
        <v>#DIV/0!</v>
      </c>
      <c r="J71" s="513" t="e">
        <f t="shared" si="14"/>
        <v>#DIV/0!</v>
      </c>
      <c r="K71" s="513" t="e">
        <f t="shared" si="14"/>
        <v>#DIV/0!</v>
      </c>
      <c r="L71" s="380"/>
      <c r="M71" s="47"/>
    </row>
    <row r="72" spans="2:13" x14ac:dyDescent="0.2">
      <c r="B72" s="45"/>
      <c r="C72" s="74"/>
      <c r="D72" s="76" t="s">
        <v>191</v>
      </c>
      <c r="E72" s="379"/>
      <c r="F72" s="512" t="e">
        <f>'begr(tot)'!F42/('begr(tot)'!F19+'begr(tot)'!F35)</f>
        <v>#DIV/0!</v>
      </c>
      <c r="G72" s="512" t="e">
        <f>'begr(tot)'!G42/('begr(tot)'!G19+'begr(tot)'!G35)</f>
        <v>#DIV/0!</v>
      </c>
      <c r="H72" s="512" t="e">
        <f>'begr(tot)'!H42/('begr(tot)'!H19+'begr(tot)'!H35)</f>
        <v>#DIV/0!</v>
      </c>
      <c r="I72" s="512" t="e">
        <f>'begr(tot)'!I42/('begr(tot)'!I19+'begr(tot)'!I35)</f>
        <v>#DIV/0!</v>
      </c>
      <c r="J72" s="512" t="e">
        <f>'begr(tot)'!J42/('begr(tot)'!J19+'begr(tot)'!J35)</f>
        <v>#DIV/0!</v>
      </c>
      <c r="K72" s="512" t="e">
        <f>'begr(tot)'!K42/('begr(tot)'!K19+'begr(tot)'!K35)</f>
        <v>#DIV/0!</v>
      </c>
      <c r="L72" s="380"/>
      <c r="M72" s="47"/>
    </row>
    <row r="73" spans="2:13" x14ac:dyDescent="0.2">
      <c r="B73" s="45"/>
      <c r="C73" s="74"/>
      <c r="D73" s="76" t="s">
        <v>146</v>
      </c>
      <c r="E73" s="379"/>
      <c r="F73" s="514" t="e">
        <f>(F39-(F14+F16))/'begr(tot)'!F14</f>
        <v>#DIV/0!</v>
      </c>
      <c r="G73" s="514" t="e">
        <f>(G39-(G14+G16))/'begr(tot)'!G14</f>
        <v>#DIV/0!</v>
      </c>
      <c r="H73" s="514" t="e">
        <f>(H39-(H14+H16))/'begr(tot)'!H14</f>
        <v>#DIV/0!</v>
      </c>
      <c r="I73" s="514" t="e">
        <f>(I39-(I14+I16))/'begr(tot)'!I14</f>
        <v>#DIV/0!</v>
      </c>
      <c r="J73" s="514" t="e">
        <f>(J39-(J14+J16))/'begr(tot)'!J14</f>
        <v>#DIV/0!</v>
      </c>
      <c r="K73" s="514" t="e">
        <f>(K39-(K14+K16))/'begr(tot)'!K14</f>
        <v>#DIV/0!</v>
      </c>
      <c r="L73" s="380"/>
      <c r="M73" s="47"/>
    </row>
    <row r="74" spans="2:13" x14ac:dyDescent="0.2">
      <c r="B74" s="45"/>
      <c r="C74" s="74"/>
      <c r="D74" s="76" t="s">
        <v>220</v>
      </c>
      <c r="E74" s="379"/>
      <c r="F74" s="514" t="e">
        <f>F27/('begr(tot)'!F19+'begr(tot)'!F35)</f>
        <v>#DIV/0!</v>
      </c>
      <c r="G74" s="514" t="e">
        <f>G27/('begr(tot)'!G19+'begr(tot)'!G35)</f>
        <v>#DIV/0!</v>
      </c>
      <c r="H74" s="514" t="e">
        <f>H27/('begr(tot)'!H19+'begr(tot)'!H35)</f>
        <v>#DIV/0!</v>
      </c>
      <c r="I74" s="514" t="e">
        <f>I27/('begr(tot)'!I19+'begr(tot)'!I35)</f>
        <v>#DIV/0!</v>
      </c>
      <c r="J74" s="514" t="e">
        <f>J27/('begr(tot)'!J19+'begr(tot)'!J35)</f>
        <v>#DIV/0!</v>
      </c>
      <c r="K74" s="514" t="e">
        <f>K27/('begr(tot)'!K19+'begr(tot)'!K35)</f>
        <v>#DIV/0!</v>
      </c>
      <c r="L74" s="380"/>
      <c r="M74" s="47"/>
    </row>
    <row r="75" spans="2:13" x14ac:dyDescent="0.2">
      <c r="B75" s="45"/>
      <c r="C75" s="85"/>
      <c r="D75" s="86"/>
      <c r="E75" s="382"/>
      <c r="F75" s="382"/>
      <c r="G75" s="382"/>
      <c r="H75" s="382"/>
      <c r="I75" s="382"/>
      <c r="J75" s="382"/>
      <c r="K75" s="382"/>
      <c r="L75" s="383"/>
      <c r="M75" s="47"/>
    </row>
    <row r="76" spans="2:13" x14ac:dyDescent="0.2">
      <c r="B76" s="45"/>
      <c r="C76" s="46"/>
      <c r="D76" s="46"/>
      <c r="E76" s="46"/>
      <c r="F76" s="227"/>
      <c r="G76" s="227"/>
      <c r="H76" s="227"/>
      <c r="I76" s="227"/>
      <c r="J76" s="227"/>
      <c r="K76" s="227"/>
      <c r="L76" s="227"/>
      <c r="M76" s="47"/>
    </row>
    <row r="77" spans="2:13" ht="15" x14ac:dyDescent="0.25">
      <c r="B77" s="66"/>
      <c r="C77" s="67"/>
      <c r="D77" s="304"/>
      <c r="E77" s="67"/>
      <c r="F77" s="305"/>
      <c r="G77" s="305"/>
      <c r="H77" s="305"/>
      <c r="I77" s="305"/>
      <c r="J77" s="305"/>
      <c r="K77" s="305"/>
      <c r="L77" s="154" t="s">
        <v>229</v>
      </c>
      <c r="M77" s="69"/>
    </row>
  </sheetData>
  <sheetProtection algorithmName="SHA-512" hashValue="Mq6xZglYaj4EYZymqjSP97P6EKGSjTtc0TXO0Dpy/3ctjo6fO3uBJj+Vyf9aVYImIWy1dBae+Z5SHHsR4zZh6w==" saltValue="//VX9zYANHkXlrYJ7B/XmQ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56" orientation="portrait" verticalDpi="300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B1:K115"/>
  <sheetViews>
    <sheetView showGridLines="0" zoomScale="85" zoomScaleNormal="85" zoomScaleSheetLayoutView="70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30" customWidth="1"/>
    <col min="2" max="3" width="2.7109375" style="30" customWidth="1"/>
    <col min="4" max="4" width="45.7109375" style="92" customWidth="1"/>
    <col min="5" max="5" width="2.7109375" style="30" customWidth="1"/>
    <col min="6" max="6" width="16.7109375" style="93" customWidth="1"/>
    <col min="7" max="9" width="16.7109375" style="94" customWidth="1"/>
    <col min="10" max="10" width="2.7109375" style="95" customWidth="1"/>
    <col min="11" max="11" width="2.5703125" style="30" customWidth="1"/>
    <col min="12" max="13" width="14.7109375" style="30" customWidth="1"/>
    <col min="14" max="16384" width="9.140625" style="30"/>
  </cols>
  <sheetData>
    <row r="1" spans="2:11" ht="12.75" customHeight="1" x14ac:dyDescent="0.2"/>
    <row r="2" spans="2:11" x14ac:dyDescent="0.2">
      <c r="B2" s="40"/>
      <c r="C2" s="41"/>
      <c r="D2" s="291"/>
      <c r="E2" s="41"/>
      <c r="F2" s="220"/>
      <c r="G2" s="292"/>
      <c r="H2" s="292"/>
      <c r="I2" s="292"/>
      <c r="J2" s="224"/>
      <c r="K2" s="44"/>
    </row>
    <row r="3" spans="2:11" x14ac:dyDescent="0.2">
      <c r="B3" s="45"/>
      <c r="C3" s="46"/>
      <c r="D3" s="293"/>
      <c r="E3" s="46"/>
      <c r="F3" s="141"/>
      <c r="G3" s="241"/>
      <c r="H3" s="241"/>
      <c r="I3" s="241"/>
      <c r="J3" s="227"/>
      <c r="K3" s="47"/>
    </row>
    <row r="4" spans="2:11" s="96" customFormat="1" ht="18.75" x14ac:dyDescent="0.3">
      <c r="B4" s="439"/>
      <c r="C4" s="403" t="s">
        <v>148</v>
      </c>
      <c r="D4" s="519"/>
      <c r="E4" s="403"/>
      <c r="F4" s="404"/>
      <c r="G4" s="405"/>
      <c r="H4" s="405"/>
      <c r="I4" s="405"/>
      <c r="J4" s="294"/>
      <c r="K4" s="270"/>
    </row>
    <row r="5" spans="2:11" x14ac:dyDescent="0.2">
      <c r="B5" s="45"/>
      <c r="C5" s="374"/>
      <c r="D5" s="293"/>
      <c r="E5" s="374"/>
      <c r="F5" s="406"/>
      <c r="G5" s="407"/>
      <c r="H5" s="407"/>
      <c r="I5" s="407"/>
      <c r="J5" s="227"/>
      <c r="K5" s="47"/>
    </row>
    <row r="6" spans="2:11" x14ac:dyDescent="0.2">
      <c r="B6" s="45"/>
      <c r="C6" s="374"/>
      <c r="D6" s="293"/>
      <c r="E6" s="374"/>
      <c r="F6" s="374"/>
      <c r="G6" s="374"/>
      <c r="H6" s="374"/>
      <c r="I6" s="374"/>
      <c r="J6" s="46"/>
      <c r="K6" s="47"/>
    </row>
    <row r="7" spans="2:11" x14ac:dyDescent="0.2">
      <c r="B7" s="45"/>
      <c r="C7" s="374"/>
      <c r="D7" s="293"/>
      <c r="E7" s="374"/>
      <c r="F7" s="374"/>
      <c r="G7" s="374"/>
      <c r="H7" s="374"/>
      <c r="I7" s="374"/>
      <c r="J7" s="46"/>
      <c r="K7" s="47"/>
    </row>
    <row r="8" spans="2:11" x14ac:dyDescent="0.2">
      <c r="B8" s="45"/>
      <c r="C8" s="374"/>
      <c r="D8" s="293"/>
      <c r="E8" s="374"/>
      <c r="F8" s="448">
        <f>'begr(tot)'!H8</f>
        <v>2018</v>
      </c>
      <c r="G8" s="448">
        <f>'begr(tot)'!I8</f>
        <v>2019</v>
      </c>
      <c r="H8" s="448">
        <f>'begr(tot)'!J8</f>
        <v>2020</v>
      </c>
      <c r="I8" s="448">
        <f>'begr(tot)'!K8</f>
        <v>2021</v>
      </c>
      <c r="J8" s="227"/>
      <c r="K8" s="47"/>
    </row>
    <row r="9" spans="2:11" x14ac:dyDescent="0.2">
      <c r="B9" s="45"/>
      <c r="C9" s="46"/>
      <c r="D9" s="293"/>
      <c r="E9" s="46"/>
      <c r="F9" s="139"/>
      <c r="G9" s="139"/>
      <c r="H9" s="139"/>
      <c r="I9" s="139"/>
      <c r="J9" s="227"/>
      <c r="K9" s="47"/>
    </row>
    <row r="10" spans="2:11" x14ac:dyDescent="0.2">
      <c r="B10" s="60"/>
      <c r="C10" s="70"/>
      <c r="D10" s="344"/>
      <c r="E10" s="71"/>
      <c r="F10" s="164"/>
      <c r="G10" s="164"/>
      <c r="H10" s="164"/>
      <c r="I10" s="164"/>
      <c r="J10" s="165"/>
      <c r="K10" s="47"/>
    </row>
    <row r="11" spans="2:11" x14ac:dyDescent="0.2">
      <c r="B11" s="60"/>
      <c r="C11" s="74"/>
      <c r="D11" s="325" t="s">
        <v>237</v>
      </c>
      <c r="E11" s="76"/>
      <c r="F11" s="408"/>
      <c r="G11" s="408"/>
      <c r="H11" s="408"/>
      <c r="I11" s="408"/>
      <c r="J11" s="77"/>
      <c r="K11" s="47"/>
    </row>
    <row r="12" spans="2:11" x14ac:dyDescent="0.2">
      <c r="B12" s="60"/>
      <c r="C12" s="74"/>
      <c r="D12" s="76" t="s">
        <v>92</v>
      </c>
      <c r="E12" s="76"/>
      <c r="F12" s="520">
        <f>'1'!F29+'2'!F29+'3'!F29+'4'!F29+'5'!F29+'6'!F29+'7'!F29+'8'!F29+'9'!F29+'10'!F29+'11'!F29+'12'!F29+'13'!F29+'14'!F29+'15'!F29+'16'!F29+'17'!F29+'18'!F29+'19'!F29+'20'!F29</f>
        <v>0</v>
      </c>
      <c r="G12" s="520">
        <f>'1'!G29+'2'!G29+'3'!G29+'4'!G29+'5'!G29+'6'!G29+'7'!G29+'8'!G29+'9'!G29+'10'!G29+'11'!G29+'12'!G29+'13'!G29+'14'!G29+'15'!G29+'16'!G29+'17'!G29+'18'!G29+'19'!G29+'20'!G29</f>
        <v>0</v>
      </c>
      <c r="H12" s="520">
        <f>'1'!H29+'2'!H29+'3'!H29+'4'!H29+'5'!H29+'6'!H29+'7'!H29+'8'!H29+'9'!H29+'10'!H29+'11'!H29+'12'!H29+'13'!H29+'14'!H29+'15'!H29+'16'!H29+'17'!H29+'18'!H29+'19'!H29+'20'!H29</f>
        <v>0</v>
      </c>
      <c r="I12" s="520">
        <f>'1'!I29+'2'!I29+'3'!I29+'4'!I29+'5'!I29+'6'!I29+'7'!I29+'8'!I29+'9'!I29+'10'!I29+'11'!I29+'12'!I29+'13'!I29+'14'!I29+'15'!I29+'16'!I29+'17'!I29+'18'!I29+'19'!I29+'20'!I29</f>
        <v>0</v>
      </c>
      <c r="J12" s="77"/>
      <c r="K12" s="47"/>
    </row>
    <row r="13" spans="2:11" x14ac:dyDescent="0.2">
      <c r="B13" s="60"/>
      <c r="C13" s="74"/>
      <c r="D13" s="76" t="s">
        <v>93</v>
      </c>
      <c r="E13" s="76"/>
      <c r="F13" s="520">
        <f>'1'!F30+'2'!F30+'3'!F30+'4'!F30+'5'!F30+'6'!F30+'7'!F30+'8'!F30+'9'!F30+'10'!F30+'11'!F30+'12'!F30+'13'!F30+'14'!F30+'15'!F30+'16'!F30+'17'!F30+'18'!F30+'19'!F30+'20'!F30</f>
        <v>0</v>
      </c>
      <c r="G13" s="520">
        <f>'1'!G30+'2'!G30+'3'!G30+'4'!G30+'5'!G30+'6'!G30+'7'!G30+'8'!G30+'9'!G30+'10'!G30+'11'!G30+'12'!G30+'13'!G30+'14'!G30+'15'!G30+'16'!G30+'17'!G30+'18'!G30+'19'!G30+'20'!G30</f>
        <v>0</v>
      </c>
      <c r="H13" s="520">
        <f>'1'!H30+'2'!H30+'3'!H30+'4'!H30+'5'!H30+'6'!H30+'7'!H30+'8'!H30+'9'!H30+'10'!H30+'11'!H30+'12'!H30+'13'!H30+'14'!H30+'15'!H30+'16'!H30+'17'!H30+'18'!H30+'19'!H30+'20'!H30</f>
        <v>0</v>
      </c>
      <c r="I13" s="520">
        <f>'1'!I30+'2'!I30+'3'!I30+'4'!I30+'5'!I30+'6'!I30+'7'!I30+'8'!I30+'9'!I30+'10'!I30+'11'!I30+'12'!I30+'13'!I30+'14'!I30+'15'!I30+'16'!I30+'17'!I30+'18'!I30+'19'!I30+'20'!I30</f>
        <v>0</v>
      </c>
      <c r="J13" s="77"/>
      <c r="K13" s="47"/>
    </row>
    <row r="14" spans="2:11" x14ac:dyDescent="0.2">
      <c r="B14" s="60"/>
      <c r="C14" s="74"/>
      <c r="D14" s="75" t="s">
        <v>94</v>
      </c>
      <c r="E14" s="76"/>
      <c r="F14" s="520">
        <f>'1'!F31+'2'!F31+'3'!F31+'4'!F31+'5'!F31+'6'!F31+'7'!F31+'8'!F31+'9'!F31+'10'!F31+'11'!F31+'12'!F31+'13'!F31+'14'!F31+'15'!F31+'16'!F31+'17'!F31+'18'!F31+'19'!F31+'20'!F31</f>
        <v>0</v>
      </c>
      <c r="G14" s="520">
        <f>'1'!G31+'2'!G31+'3'!G31+'4'!G31+'5'!G31+'6'!G31+'7'!G31+'8'!G31+'9'!G31+'10'!G31+'11'!G31+'12'!G31+'13'!G31+'14'!G31+'15'!G31+'16'!G31+'17'!G31+'18'!G31+'19'!G31+'20'!G31</f>
        <v>0</v>
      </c>
      <c r="H14" s="520">
        <f>'1'!H31+'2'!H31+'3'!H31+'4'!H31+'5'!H31+'6'!H31+'7'!H31+'8'!H31+'9'!H31+'10'!H31+'11'!H31+'12'!H31+'13'!H31+'14'!H31+'15'!H31+'16'!H31+'17'!H31+'18'!H31+'19'!H31+'20'!H31</f>
        <v>0</v>
      </c>
      <c r="I14" s="520">
        <f>'1'!I31+'2'!I31+'3'!I31+'4'!I31+'5'!I31+'6'!I31+'7'!I31+'8'!I31+'9'!I31+'10'!I31+'11'!I31+'12'!I31+'13'!I31+'14'!I31+'15'!I31+'16'!I31+'17'!I31+'18'!I31+'19'!I31+'20'!I31</f>
        <v>0</v>
      </c>
      <c r="J14" s="77"/>
      <c r="K14" s="47"/>
    </row>
    <row r="15" spans="2:11" x14ac:dyDescent="0.2">
      <c r="B15" s="60"/>
      <c r="C15" s="74"/>
      <c r="D15" s="75" t="s">
        <v>95</v>
      </c>
      <c r="E15" s="76"/>
      <c r="F15" s="520">
        <f>'1'!F32+'2'!F32+'3'!F32+'4'!F32+'5'!F32+'6'!F32+'7'!F32+'8'!F32+'9'!F32+'10'!F32+'11'!F32+'12'!F32+'13'!F32+'14'!F32+'15'!F32+'16'!F32+'17'!F32+'18'!F32+'19'!F32+'20'!F32</f>
        <v>0</v>
      </c>
      <c r="G15" s="520">
        <f>'1'!G32+'2'!G32+'3'!G32+'4'!G32+'5'!G32+'6'!G32+'7'!G32+'8'!G32+'9'!G32+'10'!G32+'11'!G32+'12'!G32+'13'!G32+'14'!G32+'15'!G32+'16'!G32+'17'!G32+'18'!G32+'19'!G32+'20'!G32</f>
        <v>0</v>
      </c>
      <c r="H15" s="520">
        <f>'1'!H32+'2'!H32+'3'!H32+'4'!H32+'5'!H32+'6'!H32+'7'!H32+'8'!H32+'9'!H32+'10'!H32+'11'!H32+'12'!H32+'13'!H32+'14'!H32+'15'!H32+'16'!H32+'17'!H32+'18'!H32+'19'!H32+'20'!H32</f>
        <v>0</v>
      </c>
      <c r="I15" s="520">
        <f>'1'!I32+'2'!I32+'3'!I32+'4'!I32+'5'!I32+'6'!I32+'7'!I32+'8'!I32+'9'!I32+'10'!I32+'11'!I32+'12'!I32+'13'!I32+'14'!I32+'15'!I32+'16'!I32+'17'!I32+'18'!I32+'19'!I32+'20'!I32</f>
        <v>0</v>
      </c>
      <c r="J15" s="77"/>
      <c r="K15" s="47"/>
    </row>
    <row r="16" spans="2:11" x14ac:dyDescent="0.2">
      <c r="B16" s="60"/>
      <c r="C16" s="74"/>
      <c r="D16" s="75"/>
      <c r="E16" s="76"/>
      <c r="F16" s="258"/>
      <c r="G16" s="258"/>
      <c r="H16" s="258"/>
      <c r="I16" s="258"/>
      <c r="J16" s="77"/>
      <c r="K16" s="47"/>
    </row>
    <row r="17" spans="2:11" x14ac:dyDescent="0.2">
      <c r="B17" s="60"/>
      <c r="C17" s="74"/>
      <c r="D17" s="354" t="s">
        <v>238</v>
      </c>
      <c r="E17" s="76"/>
      <c r="F17" s="258"/>
      <c r="G17" s="258"/>
      <c r="H17" s="258"/>
      <c r="I17" s="258"/>
      <c r="J17" s="77"/>
      <c r="K17" s="47"/>
    </row>
    <row r="18" spans="2:11" x14ac:dyDescent="0.2">
      <c r="B18" s="60"/>
      <c r="C18" s="74"/>
      <c r="D18" s="75" t="s">
        <v>101</v>
      </c>
      <c r="E18" s="76"/>
      <c r="F18" s="520">
        <f>'1'!F33+'2'!F33+'3'!F33+'4'!F33+'5'!F33+'6'!F33+'7'!F33+'8'!F33+'9'!F33+'10'!F33+'11'!F33+'12'!F33+'13'!F33+'14'!F33+'15'!F33+'16'!F33+'17'!F33+'18'!F33+'19'!F33+'20'!F33</f>
        <v>0</v>
      </c>
      <c r="G18" s="520">
        <f>'1'!G33+'2'!G33+'3'!G33+'4'!G33+'5'!G33+'6'!G33+'7'!G33+'8'!G33+'9'!G33+'10'!G33+'11'!G33+'12'!G33+'13'!G33+'14'!G33+'15'!G33+'16'!G33+'17'!G33+'18'!G33+'19'!G33+'20'!G33</f>
        <v>0</v>
      </c>
      <c r="H18" s="520">
        <f>'1'!H33+'2'!H33+'3'!H33+'4'!H33+'5'!H33+'6'!H33+'7'!H33+'8'!H33+'9'!H33+'10'!H33+'11'!H33+'12'!H33+'13'!H33+'14'!H33+'15'!H33+'16'!H33+'17'!H33+'18'!H33+'19'!H33+'20'!H33</f>
        <v>0</v>
      </c>
      <c r="I18" s="520">
        <f>'1'!I33+'2'!I33+'3'!I33+'4'!I33+'5'!I33+'6'!I33+'7'!I33+'8'!I33+'9'!I33+'10'!I33+'11'!I33+'12'!I33+'13'!I33+'14'!I33+'15'!I33+'16'!I33+'17'!I33+'18'!I33+'19'!I33+'20'!I33</f>
        <v>0</v>
      </c>
      <c r="J18" s="77"/>
      <c r="K18" s="47"/>
    </row>
    <row r="19" spans="2:11" x14ac:dyDescent="0.2">
      <c r="B19" s="60"/>
      <c r="C19" s="74"/>
      <c r="D19" s="75" t="s">
        <v>130</v>
      </c>
      <c r="E19" s="76"/>
      <c r="F19" s="520">
        <f>'1'!F34+'2'!F34+'3'!F34+'4'!F34+'5'!F34+'6'!F34+'7'!F34+'8'!F34+'9'!F34+'10'!F34+'11'!F34+'12'!F34+'13'!F34+'14'!F34+'15'!F34+'16'!F34+'17'!F34+'18'!F34+'19'!F34+'20'!F34</f>
        <v>0</v>
      </c>
      <c r="G19" s="520">
        <f>'1'!G34+'2'!G34+'3'!G34+'4'!G34+'5'!G34+'6'!G34+'7'!G34+'8'!G34+'9'!G34+'10'!G34+'11'!G34+'12'!G34+'13'!G34+'14'!G34+'15'!G34+'16'!G34+'17'!G34+'18'!G34+'19'!G34+'20'!G34</f>
        <v>0</v>
      </c>
      <c r="H19" s="520">
        <f>'1'!H34+'2'!H34+'3'!H34+'4'!H34+'5'!H34+'6'!H34+'7'!H34+'8'!H34+'9'!H34+'10'!H34+'11'!H34+'12'!H34+'13'!H34+'14'!H34+'15'!H34+'16'!H34+'17'!H34+'18'!H34+'19'!H34+'20'!H34</f>
        <v>0</v>
      </c>
      <c r="I19" s="520">
        <f>'1'!I34+'2'!I34+'3'!I34+'4'!I34+'5'!I34+'6'!I34+'7'!I34+'8'!I34+'9'!I34+'10'!I34+'11'!I34+'12'!I34+'13'!I34+'14'!I34+'15'!I34+'16'!I34+'17'!I34+'18'!I34+'19'!I34+'20'!I34</f>
        <v>0</v>
      </c>
      <c r="J19" s="77"/>
      <c r="K19" s="47"/>
    </row>
    <row r="20" spans="2:11" x14ac:dyDescent="0.2">
      <c r="B20" s="60"/>
      <c r="C20" s="74"/>
      <c r="D20" s="75"/>
      <c r="E20" s="76"/>
      <c r="F20" s="258"/>
      <c r="G20" s="258"/>
      <c r="H20" s="258"/>
      <c r="I20" s="258"/>
      <c r="J20" s="77"/>
      <c r="K20" s="47"/>
    </row>
    <row r="21" spans="2:11" x14ac:dyDescent="0.2">
      <c r="B21" s="60"/>
      <c r="C21" s="74"/>
      <c r="D21" s="354" t="s">
        <v>239</v>
      </c>
      <c r="E21" s="76"/>
      <c r="F21" s="258"/>
      <c r="G21" s="258"/>
      <c r="H21" s="258"/>
      <c r="I21" s="258"/>
      <c r="J21" s="77"/>
      <c r="K21" s="47"/>
    </row>
    <row r="22" spans="2:11" x14ac:dyDescent="0.2">
      <c r="B22" s="60"/>
      <c r="C22" s="74"/>
      <c r="D22" s="75" t="s">
        <v>131</v>
      </c>
      <c r="E22" s="76"/>
      <c r="F22" s="520">
        <f>'1'!F35+'2'!F35+'3'!F35+'4'!F35+'5'!F35+'6'!F35+'7'!F35+'8'!F35+'9'!F35+'10'!F35+'11'!F35+'12'!F35+'13'!F35+'14'!F35+'15'!F35+'16'!F35+'17'!F35+'18'!F35+'19'!F35+'20'!F35</f>
        <v>0</v>
      </c>
      <c r="G22" s="520">
        <f>'1'!G35+'2'!G35+'3'!G35+'4'!G35+'5'!G35+'6'!G35+'7'!G35+'8'!G35+'9'!G35+'10'!G35+'11'!G35+'12'!G35+'13'!G35+'14'!G35+'15'!G35+'16'!G35+'17'!G35+'18'!G35+'19'!G35+'20'!G35</f>
        <v>0</v>
      </c>
      <c r="H22" s="520">
        <f>'1'!H35+'2'!H35+'3'!H35+'4'!H35+'5'!H35+'6'!H35+'7'!H35+'8'!H35+'9'!H35+'10'!H35+'11'!H35+'12'!H35+'13'!H35+'14'!H35+'15'!H35+'16'!H35+'17'!H35+'18'!H35+'19'!H35+'20'!H35</f>
        <v>0</v>
      </c>
      <c r="I22" s="520">
        <f>'1'!I35+'2'!I35+'3'!I35+'4'!I35+'5'!I35+'6'!I35+'7'!I35+'8'!I35+'9'!I35+'10'!I35+'11'!I35+'12'!I35+'13'!I35+'14'!I35+'15'!I35+'16'!I35+'17'!I35+'18'!I35+'19'!I35+'20'!I35</f>
        <v>0</v>
      </c>
      <c r="J22" s="77"/>
      <c r="K22" s="47"/>
    </row>
    <row r="23" spans="2:11" x14ac:dyDescent="0.2">
      <c r="B23" s="60"/>
      <c r="C23" s="74"/>
      <c r="D23" s="75" t="s">
        <v>132</v>
      </c>
      <c r="E23" s="76"/>
      <c r="F23" s="520">
        <f>'1'!F36+'2'!F36+'3'!F36+'4'!F36+'5'!F36+'6'!F36+'7'!F36+'8'!F36+'9'!F36+'10'!F36+'11'!F36+'12'!F36+'13'!F36+'14'!F36+'15'!F36+'16'!F36+'17'!F36+'18'!F36+'19'!F36+'20'!F36</f>
        <v>0</v>
      </c>
      <c r="G23" s="520">
        <f>'1'!G36+'2'!G36+'3'!G36+'4'!G36+'5'!G36+'6'!G36+'7'!G36+'8'!G36+'9'!G36+'10'!G36+'11'!G36+'12'!G36+'13'!G36+'14'!G36+'15'!G36+'16'!G36+'17'!G36+'18'!G36+'19'!G36+'20'!G36</f>
        <v>0</v>
      </c>
      <c r="H23" s="520">
        <f>'1'!H36+'2'!H36+'3'!H36+'4'!H36+'5'!H36+'6'!H36+'7'!H36+'8'!H36+'9'!H36+'10'!H36+'11'!H36+'12'!H36+'13'!H36+'14'!H36+'15'!H36+'16'!H36+'17'!H36+'18'!H36+'19'!H36+'20'!H36</f>
        <v>0</v>
      </c>
      <c r="I23" s="520">
        <f>'1'!I36+'2'!I36+'3'!I36+'4'!I36+'5'!I36+'6'!I36+'7'!I36+'8'!I36+'9'!I36+'10'!I36+'11'!I36+'12'!I36+'13'!I36+'14'!I36+'15'!I36+'16'!I36+'17'!I36+'18'!I36+'19'!I36+'20'!I36</f>
        <v>0</v>
      </c>
      <c r="J23" s="77"/>
      <c r="K23" s="47"/>
    </row>
    <row r="24" spans="2:11" x14ac:dyDescent="0.2">
      <c r="B24" s="60"/>
      <c r="C24" s="74"/>
      <c r="D24" s="75" t="s">
        <v>133</v>
      </c>
      <c r="E24" s="76"/>
      <c r="F24" s="520">
        <f>'1'!F37+'2'!F37+'3'!F37+'4'!F37+'5'!F37+'6'!F37+'7'!F37+'8'!F37+'9'!F37+'10'!F37+'11'!F37+'12'!F37+'13'!F37+'14'!F37+'15'!F37+'16'!F37+'17'!F37+'18'!F37+'19'!F37+'20'!F37</f>
        <v>0</v>
      </c>
      <c r="G24" s="520">
        <f>'1'!G37+'2'!G37+'3'!G37+'4'!G37+'5'!G37+'6'!G37+'7'!G37+'8'!G37+'9'!G37+'10'!G37+'11'!G37+'12'!G37+'13'!G37+'14'!G37+'15'!G37+'16'!G37+'17'!G37+'18'!G37+'19'!G37+'20'!G37</f>
        <v>0</v>
      </c>
      <c r="H24" s="520">
        <f>'1'!H37+'2'!H37+'3'!H37+'4'!H37+'5'!H37+'6'!H37+'7'!H37+'8'!H37+'9'!H37+'10'!H37+'11'!H37+'12'!H37+'13'!H37+'14'!H37+'15'!H37+'16'!H37+'17'!H37+'18'!H37+'19'!H37+'20'!H37</f>
        <v>0</v>
      </c>
      <c r="I24" s="520">
        <f>'1'!I37+'2'!I37+'3'!I37+'4'!I37+'5'!I37+'6'!I37+'7'!I37+'8'!I37+'9'!I37+'10'!I37+'11'!I37+'12'!I37+'13'!I37+'14'!I37+'15'!I37+'16'!I37+'17'!I37+'18'!I37+'19'!I37+'20'!I37</f>
        <v>0</v>
      </c>
      <c r="J24" s="77"/>
      <c r="K24" s="47"/>
    </row>
    <row r="25" spans="2:11" x14ac:dyDescent="0.2">
      <c r="B25" s="60"/>
      <c r="C25" s="74"/>
      <c r="D25" s="75" t="s">
        <v>134</v>
      </c>
      <c r="E25" s="76"/>
      <c r="F25" s="520">
        <f>'1'!F38+'2'!F38+'3'!F38+'4'!F38+'5'!F38+'6'!F38+'7'!F38+'8'!F38+'9'!F38+'10'!F38+'11'!F38+'12'!F38+'13'!F38+'14'!F38+'15'!F38+'16'!F38+'17'!F38+'18'!F38+'19'!F38+'20'!F38</f>
        <v>0</v>
      </c>
      <c r="G25" s="520">
        <f>'1'!G38+'2'!G38+'3'!G38+'4'!G38+'5'!G38+'6'!G38+'7'!G38+'8'!G38+'9'!G38+'10'!G38+'11'!G38+'12'!G38+'13'!G38+'14'!G38+'15'!G38+'16'!G38+'17'!G38+'18'!G38+'19'!G38+'20'!G38</f>
        <v>0</v>
      </c>
      <c r="H25" s="520">
        <f>'1'!H38+'2'!H38+'3'!H38+'4'!H38+'5'!H38+'6'!H38+'7'!H38+'8'!H38+'9'!H38+'10'!H38+'11'!H38+'12'!H38+'13'!H38+'14'!H38+'15'!H38+'16'!H38+'17'!H38+'18'!H38+'19'!H38+'20'!H38</f>
        <v>0</v>
      </c>
      <c r="I25" s="520">
        <f>'1'!I38+'2'!I38+'3'!I38+'4'!I38+'5'!I38+'6'!I38+'7'!I38+'8'!I38+'9'!I38+'10'!I38+'11'!I38+'12'!I38+'13'!I38+'14'!I38+'15'!I38+'16'!I38+'17'!I38+'18'!I38+'19'!I38+'20'!I38</f>
        <v>0</v>
      </c>
      <c r="J25" s="77"/>
      <c r="K25" s="47"/>
    </row>
    <row r="26" spans="2:11" x14ac:dyDescent="0.2">
      <c r="B26" s="60"/>
      <c r="C26" s="74"/>
      <c r="D26" s="83" t="s">
        <v>135</v>
      </c>
      <c r="E26" s="76"/>
      <c r="F26" s="520">
        <f>'1'!F39+'2'!F39+'3'!F39+'4'!F39+'5'!F39+'6'!F39+'7'!F39+'8'!F39+'9'!F39+'10'!F39+'11'!F39+'12'!F39+'13'!F39+'14'!F39+'15'!F39+'16'!F39+'17'!F39+'18'!F39+'19'!F39+'20'!F39</f>
        <v>0</v>
      </c>
      <c r="G26" s="520">
        <f>'1'!G39+'2'!G39+'3'!G39+'4'!G39+'5'!G39+'6'!G39+'7'!G39+'8'!G39+'9'!G39+'10'!G39+'11'!G39+'12'!G39+'13'!G39+'14'!G39+'15'!G39+'16'!G39+'17'!G39+'18'!G39+'19'!G39+'20'!G39</f>
        <v>0</v>
      </c>
      <c r="H26" s="520">
        <f>'1'!H39+'2'!H39+'3'!H39+'4'!H39+'5'!H39+'6'!H39+'7'!H39+'8'!H39+'9'!H39+'10'!H39+'11'!H39+'12'!H39+'13'!H39+'14'!H39+'15'!H39+'16'!H39+'17'!H39+'18'!H39+'19'!H39+'20'!H39</f>
        <v>0</v>
      </c>
      <c r="I26" s="520">
        <f>'1'!I39+'2'!I39+'3'!I39+'4'!I39+'5'!I39+'6'!I39+'7'!I39+'8'!I39+'9'!I39+'10'!I39+'11'!I39+'12'!I39+'13'!I39+'14'!I39+'15'!I39+'16'!I39+'17'!I39+'18'!I39+'19'!I39+'20'!I39</f>
        <v>0</v>
      </c>
      <c r="J26" s="77"/>
      <c r="K26" s="47"/>
    </row>
    <row r="27" spans="2:11" x14ac:dyDescent="0.2">
      <c r="B27" s="60"/>
      <c r="C27" s="74"/>
      <c r="D27" s="83" t="s">
        <v>136</v>
      </c>
      <c r="E27" s="76"/>
      <c r="F27" s="520">
        <f>'1'!F40+'2'!F40+'3'!F40+'4'!F40+'5'!F40+'6'!F40+'7'!F40+'8'!F40+'9'!F40+'10'!F40+'11'!F40+'12'!F40+'13'!F40+'14'!F40+'15'!F40+'16'!F40+'17'!F40+'18'!F40+'19'!F40+'20'!F40</f>
        <v>0</v>
      </c>
      <c r="G27" s="520">
        <f>'1'!G40+'2'!G40+'3'!G40+'4'!G40+'5'!G40+'6'!G40+'7'!G40+'8'!G40+'9'!G40+'10'!G40+'11'!G40+'12'!G40+'13'!G40+'14'!G40+'15'!G40+'16'!G40+'17'!G40+'18'!G40+'19'!G40+'20'!G40</f>
        <v>0</v>
      </c>
      <c r="H27" s="520">
        <f>'1'!H40+'2'!H40+'3'!H40+'4'!H40+'5'!H40+'6'!H40+'7'!H40+'8'!H40+'9'!H40+'10'!H40+'11'!H40+'12'!H40+'13'!H40+'14'!H40+'15'!H40+'16'!H40+'17'!H40+'18'!H40+'19'!H40+'20'!H40</f>
        <v>0</v>
      </c>
      <c r="I27" s="520">
        <f>'1'!I40+'2'!I40+'3'!I40+'4'!I40+'5'!I40+'6'!I40+'7'!I40+'8'!I40+'9'!I40+'10'!I40+'11'!I40+'12'!I40+'13'!I40+'14'!I40+'15'!I40+'16'!I40+'17'!I40+'18'!I40+'19'!I40+'20'!I40</f>
        <v>0</v>
      </c>
      <c r="J27" s="77"/>
      <c r="K27" s="47"/>
    </row>
    <row r="28" spans="2:11" x14ac:dyDescent="0.2">
      <c r="B28" s="60"/>
      <c r="C28" s="85"/>
      <c r="D28" s="83" t="s">
        <v>316</v>
      </c>
      <c r="E28" s="86"/>
      <c r="F28" s="520">
        <f>'1'!F41+'2'!F41+'3'!F41+'4'!F41+'5'!F41+'6'!F41+'7'!F41+'8'!F41+'9'!F41+'10'!F41+'11'!F41+'12'!F41+'13'!F41+'14'!F41+'15'!F41+'16'!F41+'17'!F41+'18'!F41+'19'!F41+'20'!F41</f>
        <v>0</v>
      </c>
      <c r="G28" s="520">
        <f>'1'!G41+'2'!G41+'3'!G41+'4'!G41+'5'!G41+'6'!G41+'7'!G41+'8'!G41+'9'!G41+'10'!G41+'11'!G41+'12'!G41+'13'!G41+'14'!G41+'15'!G41+'16'!G41+'17'!G41+'18'!G41+'19'!G41+'20'!G41</f>
        <v>0</v>
      </c>
      <c r="H28" s="520">
        <f>'1'!H41+'2'!H41+'3'!H41+'4'!H41+'5'!H41+'6'!H41+'7'!H41+'8'!H41+'9'!H41+'10'!H41+'11'!H41+'12'!H41+'13'!H41+'14'!H41+'15'!H41+'16'!H41+'17'!H41+'18'!H41+'19'!H41+'20'!H41</f>
        <v>0</v>
      </c>
      <c r="I28" s="520">
        <f>'1'!I41+'2'!I41+'3'!I41+'4'!I41+'5'!I41+'6'!I41+'7'!I41+'8'!I41+'9'!I41+'10'!I41+'11'!I41+'12'!I41+'13'!I41+'14'!I41+'15'!I41+'16'!I41+'17'!I41+'18'!I41+'19'!I41+'20'!I41</f>
        <v>0</v>
      </c>
      <c r="J28" s="88"/>
      <c r="K28" s="47"/>
    </row>
    <row r="29" spans="2:11" x14ac:dyDescent="0.2">
      <c r="B29" s="60"/>
      <c r="C29" s="85"/>
      <c r="D29" s="588" t="s">
        <v>317</v>
      </c>
      <c r="E29" s="86"/>
      <c r="F29" s="520">
        <f>'1'!F42+'2'!F42+'3'!F42+'4'!F42+'5'!F42+'6'!F42+'7'!F42+'8'!F42+'9'!F42+'10'!F42+'11'!F42+'12'!F42+'13'!F42+'14'!F42+'15'!F42+'16'!F42+'17'!F42+'18'!F42+'19'!F42+'20'!F42</f>
        <v>0</v>
      </c>
      <c r="G29" s="520">
        <f>'1'!G42+'2'!G42+'3'!G42+'4'!G42+'5'!G42+'6'!G42+'7'!G42+'8'!G42+'9'!G42+'10'!G42+'11'!G42+'12'!G42+'13'!G42+'14'!G42+'15'!G42+'16'!G42+'17'!G42+'18'!G42+'19'!G42+'20'!G42</f>
        <v>0</v>
      </c>
      <c r="H29" s="520">
        <f>'1'!H42+'2'!H42+'3'!H42+'4'!H42+'5'!H42+'6'!H42+'7'!H42+'8'!H42+'9'!H42+'10'!H42+'11'!H42+'12'!H42+'13'!H42+'14'!H42+'15'!H42+'16'!H42+'17'!H42+'18'!H42+'19'!H42+'20'!H42</f>
        <v>0</v>
      </c>
      <c r="I29" s="520">
        <f>'1'!I42+'2'!I42+'3'!I42+'4'!I42+'5'!I42+'6'!I42+'7'!I42+'8'!I42+'9'!I42+'10'!I42+'11'!I42+'12'!I42+'13'!I42+'14'!I42+'15'!I42+'16'!I42+'17'!I42+'18'!I42+'19'!I42+'20'!I42</f>
        <v>0</v>
      </c>
      <c r="J29" s="88"/>
      <c r="K29" s="47"/>
    </row>
    <row r="30" spans="2:11" x14ac:dyDescent="0.2">
      <c r="B30" s="60"/>
      <c r="C30" s="85"/>
      <c r="D30" s="588" t="s">
        <v>318</v>
      </c>
      <c r="E30" s="86"/>
      <c r="F30" s="520">
        <f>'1'!F43+'2'!F43+'3'!F43+'4'!F43+'5'!F43+'6'!F43+'7'!F43+'8'!F43+'9'!F43+'10'!F43+'11'!F43+'12'!F43+'13'!F43+'14'!F43+'15'!F43+'16'!F43+'17'!F43+'18'!F43+'19'!F43+'20'!F43</f>
        <v>0</v>
      </c>
      <c r="G30" s="520">
        <f>'1'!G43+'2'!G43+'3'!G43+'4'!G43+'5'!G43+'6'!G43+'7'!G43+'8'!G43+'9'!G43+'10'!G43+'11'!G43+'12'!G43+'13'!G43+'14'!G43+'15'!G43+'16'!G43+'17'!G43+'18'!G43+'19'!G43+'20'!G43</f>
        <v>0</v>
      </c>
      <c r="H30" s="520">
        <f>'1'!H43+'2'!H43+'3'!H43+'4'!H43+'5'!H43+'6'!H43+'7'!H43+'8'!H43+'9'!H43+'10'!H43+'11'!H43+'12'!H43+'13'!H43+'14'!H43+'15'!H43+'16'!H43+'17'!H43+'18'!H43+'19'!H43+'20'!H43</f>
        <v>0</v>
      </c>
      <c r="I30" s="520">
        <f>'1'!I43+'2'!I43+'3'!I43+'4'!I43+'5'!I43+'6'!I43+'7'!I43+'8'!I43+'9'!I43+'10'!I43+'11'!I43+'12'!I43+'13'!I43+'14'!I43+'15'!I43+'16'!I43+'17'!I43+'18'!I43+'19'!I43+'20'!I43</f>
        <v>0</v>
      </c>
      <c r="J30" s="88"/>
      <c r="K30" s="47"/>
    </row>
    <row r="31" spans="2:11" x14ac:dyDescent="0.2">
      <c r="B31" s="60"/>
      <c r="C31" s="85"/>
      <c r="D31" s="86"/>
      <c r="E31" s="86"/>
      <c r="F31" s="409"/>
      <c r="G31" s="409"/>
      <c r="H31" s="409"/>
      <c r="I31" s="409"/>
      <c r="J31" s="88"/>
      <c r="K31" s="47"/>
    </row>
    <row r="32" spans="2:11" x14ac:dyDescent="0.2">
      <c r="B32" s="60"/>
      <c r="D32" s="30" t="s">
        <v>360</v>
      </c>
      <c r="F32" s="658">
        <f>F15+F18+F26+F27</f>
        <v>0</v>
      </c>
      <c r="G32" s="658">
        <f>G15+G18+G26+G27</f>
        <v>0</v>
      </c>
      <c r="H32" s="658">
        <f>H15+H18+H26+H27</f>
        <v>0</v>
      </c>
      <c r="I32" s="658">
        <f>I15+I18+I26+I27</f>
        <v>0</v>
      </c>
      <c r="J32" s="30"/>
      <c r="K32" s="47"/>
    </row>
    <row r="33" spans="2:11" x14ac:dyDescent="0.2">
      <c r="B33" s="60"/>
      <c r="D33" s="30"/>
      <c r="F33" s="95"/>
      <c r="G33" s="95"/>
      <c r="H33" s="95"/>
      <c r="I33" s="95"/>
      <c r="J33" s="30"/>
      <c r="K33" s="47"/>
    </row>
    <row r="34" spans="2:11" x14ac:dyDescent="0.2">
      <c r="B34" s="60"/>
      <c r="C34" s="600"/>
      <c r="D34" s="601"/>
      <c r="E34" s="46"/>
      <c r="F34" s="141"/>
      <c r="G34" s="141"/>
      <c r="H34" s="141"/>
      <c r="I34" s="141"/>
      <c r="J34" s="46"/>
      <c r="K34" s="47"/>
    </row>
    <row r="35" spans="2:11" x14ac:dyDescent="0.2">
      <c r="B35" s="60"/>
      <c r="C35" s="70"/>
      <c r="D35" s="248"/>
      <c r="E35" s="71"/>
      <c r="F35" s="162"/>
      <c r="G35" s="589"/>
      <c r="H35" s="589"/>
      <c r="I35" s="589"/>
      <c r="J35" s="410"/>
      <c r="K35" s="47"/>
    </row>
    <row r="36" spans="2:11" ht="13.15" customHeight="1" x14ac:dyDescent="0.2">
      <c r="B36" s="60"/>
      <c r="C36" s="74"/>
      <c r="D36" s="590" t="s">
        <v>322</v>
      </c>
      <c r="E36" s="76"/>
      <c r="F36" s="591"/>
      <c r="G36" s="591"/>
      <c r="H36" s="591"/>
      <c r="I36" s="591"/>
      <c r="J36" s="412"/>
      <c r="K36" s="47"/>
    </row>
    <row r="37" spans="2:11" x14ac:dyDescent="0.2">
      <c r="B37" s="60"/>
      <c r="C37" s="74"/>
      <c r="D37" s="592" t="s">
        <v>323</v>
      </c>
      <c r="E37" s="408"/>
      <c r="F37" s="593" t="e">
        <f>bal!H27/('begr(tot)'!H19+'begr(tot)'!H35)</f>
        <v>#DIV/0!</v>
      </c>
      <c r="G37" s="593" t="e">
        <f>bal!I27/('begr(tot)'!I19+'begr(tot)'!I35)</f>
        <v>#DIV/0!</v>
      </c>
      <c r="H37" s="593" t="e">
        <f>bal!J27/('begr(tot)'!J19+'begr(tot)'!J35)</f>
        <v>#DIV/0!</v>
      </c>
      <c r="I37" s="593" t="e">
        <f>bal!K27/('begr(tot)'!K19+'begr(tot)'!K35)</f>
        <v>#DIV/0!</v>
      </c>
      <c r="J37" s="412"/>
      <c r="K37" s="47"/>
    </row>
    <row r="38" spans="2:11" x14ac:dyDescent="0.2">
      <c r="B38" s="60"/>
      <c r="C38" s="74"/>
      <c r="D38" s="594" t="s">
        <v>145</v>
      </c>
      <c r="E38" s="320"/>
      <c r="F38" s="593" t="e">
        <f>bal!H39/bal!H63</f>
        <v>#DIV/0!</v>
      </c>
      <c r="G38" s="593">
        <f>bal!I39/bal!I63</f>
        <v>1</v>
      </c>
      <c r="H38" s="593">
        <f>bal!J39/bal!J63</f>
        <v>1</v>
      </c>
      <c r="I38" s="593">
        <f>bal!K39/bal!K63</f>
        <v>1</v>
      </c>
      <c r="J38" s="412"/>
      <c r="K38" s="47"/>
    </row>
    <row r="39" spans="2:11" x14ac:dyDescent="0.2">
      <c r="B39" s="60"/>
      <c r="C39" s="74"/>
      <c r="D39" s="594" t="s">
        <v>324</v>
      </c>
      <c r="E39" s="320"/>
      <c r="F39" s="593" t="e">
        <f>(bal!H39+bal!H46)/bal!H63</f>
        <v>#DIV/0!</v>
      </c>
      <c r="G39" s="593">
        <f>(bal!I39+bal!I46)/bal!I63</f>
        <v>1</v>
      </c>
      <c r="H39" s="593">
        <f>(bal!J39+bal!J46)/bal!J63</f>
        <v>1</v>
      </c>
      <c r="I39" s="593">
        <f>(bal!K39+bal!K46)/bal!K63</f>
        <v>1</v>
      </c>
      <c r="J39" s="412"/>
      <c r="K39" s="47"/>
    </row>
    <row r="40" spans="2:11" x14ac:dyDescent="0.2">
      <c r="B40" s="60"/>
      <c r="C40" s="74"/>
      <c r="D40" s="594" t="s">
        <v>144</v>
      </c>
      <c r="E40" s="595"/>
      <c r="F40" s="596" t="e">
        <f>bal!H25/bal!H61</f>
        <v>#DIV/0!</v>
      </c>
      <c r="G40" s="596" t="e">
        <f>bal!I25/bal!I61</f>
        <v>#DIV/0!</v>
      </c>
      <c r="H40" s="596" t="e">
        <f>bal!J25/bal!J61</f>
        <v>#DIV/0!</v>
      </c>
      <c r="I40" s="596" t="e">
        <f>bal!K25/bal!K61</f>
        <v>#DIV/0!</v>
      </c>
      <c r="J40" s="412"/>
      <c r="K40" s="47"/>
    </row>
    <row r="41" spans="2:11" x14ac:dyDescent="0.2">
      <c r="B41" s="60"/>
      <c r="C41" s="74"/>
      <c r="D41" s="597" t="s">
        <v>146</v>
      </c>
      <c r="E41" s="366"/>
      <c r="F41" s="598" t="e">
        <f>(bal!H39-bal!H16-bal!H17)/'begr(tot)'!H14</f>
        <v>#DIV/0!</v>
      </c>
      <c r="G41" s="598" t="e">
        <f>(bal!I39-bal!I16-bal!I17)/'begr(tot)'!I14</f>
        <v>#DIV/0!</v>
      </c>
      <c r="H41" s="598" t="e">
        <f>(bal!J39-bal!J16-bal!J17)/'begr(tot)'!J14</f>
        <v>#DIV/0!</v>
      </c>
      <c r="I41" s="598" t="e">
        <f>(bal!K39-bal!K16-bal!K17)/'begr(tot)'!K14</f>
        <v>#DIV/0!</v>
      </c>
      <c r="J41" s="412"/>
      <c r="K41" s="47"/>
    </row>
    <row r="42" spans="2:11" x14ac:dyDescent="0.2">
      <c r="B42" s="60"/>
      <c r="C42" s="74"/>
      <c r="D42" s="594" t="s">
        <v>191</v>
      </c>
      <c r="E42" s="595"/>
      <c r="F42" s="599" t="e">
        <f>'begr(tot)'!H42/('begr(tot)'!H19+'begr(tot)'!H35)</f>
        <v>#DIV/0!</v>
      </c>
      <c r="G42" s="599" t="e">
        <f>'begr(tot)'!I42/('begr(tot)'!I19+'begr(tot)'!I35)</f>
        <v>#DIV/0!</v>
      </c>
      <c r="H42" s="599" t="e">
        <f>'begr(tot)'!J42/('begr(tot)'!J19+'begr(tot)'!J35)</f>
        <v>#DIV/0!</v>
      </c>
      <c r="I42" s="599" t="e">
        <f>'begr(tot)'!K42/('begr(tot)'!K19+'begr(tot)'!K35)</f>
        <v>#DIV/0!</v>
      </c>
      <c r="J42" s="412"/>
      <c r="K42" s="47"/>
    </row>
    <row r="43" spans="2:11" x14ac:dyDescent="0.2">
      <c r="B43" s="60"/>
      <c r="C43" s="70"/>
      <c r="D43" s="248"/>
      <c r="E43" s="71"/>
      <c r="F43" s="162"/>
      <c r="G43" s="589"/>
      <c r="H43" s="589"/>
      <c r="I43" s="589"/>
      <c r="J43" s="410"/>
      <c r="K43" s="47"/>
    </row>
    <row r="44" spans="2:11" x14ac:dyDescent="0.2">
      <c r="B44" s="60"/>
      <c r="C44" s="600"/>
      <c r="D44" s="601"/>
      <c r="E44" s="46"/>
      <c r="F44" s="141"/>
      <c r="G44" s="141"/>
      <c r="H44" s="141"/>
      <c r="I44" s="141"/>
      <c r="J44" s="46"/>
      <c r="K44" s="47"/>
    </row>
    <row r="45" spans="2:11" x14ac:dyDescent="0.2">
      <c r="B45" s="60"/>
      <c r="C45" s="602"/>
      <c r="D45" s="603"/>
      <c r="E45" s="71"/>
      <c r="F45" s="162"/>
      <c r="G45" s="162"/>
      <c r="H45" s="162"/>
      <c r="I45" s="162"/>
      <c r="J45" s="165"/>
      <c r="K45" s="47"/>
    </row>
    <row r="46" spans="2:11" x14ac:dyDescent="0.2">
      <c r="B46" s="60"/>
      <c r="C46" s="74"/>
      <c r="D46" s="590" t="s">
        <v>326</v>
      </c>
      <c r="E46" s="604"/>
      <c r="F46" s="591"/>
      <c r="G46" s="591"/>
      <c r="H46" s="591"/>
      <c r="I46" s="591"/>
      <c r="J46" s="605"/>
      <c r="K46" s="47"/>
    </row>
    <row r="47" spans="2:11" x14ac:dyDescent="0.2">
      <c r="B47" s="60"/>
      <c r="C47" s="74"/>
      <c r="D47" s="594" t="s">
        <v>327</v>
      </c>
      <c r="E47" s="76"/>
      <c r="F47" s="598" t="e">
        <f>'begr(tot)'!H14/ken!F57</f>
        <v>#DIV/0!</v>
      </c>
      <c r="G47" s="598" t="e">
        <f>'begr(tot)'!I14/ken!G57</f>
        <v>#DIV/0!</v>
      </c>
      <c r="H47" s="598" t="e">
        <f>'begr(tot)'!J14/ken!H57</f>
        <v>#DIV/0!</v>
      </c>
      <c r="I47" s="598" t="e">
        <f>'begr(tot)'!K14/ken!I57</f>
        <v>#DIV/0!</v>
      </c>
      <c r="J47" s="412"/>
      <c r="K47" s="47"/>
    </row>
    <row r="48" spans="2:11" x14ac:dyDescent="0.2">
      <c r="B48" s="60"/>
      <c r="C48" s="74"/>
      <c r="D48" s="594" t="s">
        <v>328</v>
      </c>
      <c r="E48" s="76"/>
      <c r="F48" s="598" t="e">
        <f>'begr(tot)'!H15/ken!F57</f>
        <v>#DIV/0!</v>
      </c>
      <c r="G48" s="598" t="e">
        <f>'begr(tot)'!I15/ken!G57</f>
        <v>#DIV/0!</v>
      </c>
      <c r="H48" s="598" t="e">
        <f>'begr(tot)'!J15/ken!H57</f>
        <v>#DIV/0!</v>
      </c>
      <c r="I48" s="598" t="e">
        <f>'begr(tot)'!K15/ken!I57</f>
        <v>#DIV/0!</v>
      </c>
      <c r="J48" s="412"/>
      <c r="K48" s="47"/>
    </row>
    <row r="49" spans="2:11" x14ac:dyDescent="0.2">
      <c r="B49" s="60"/>
      <c r="C49" s="74"/>
      <c r="D49" s="594" t="s">
        <v>329</v>
      </c>
      <c r="E49" s="76"/>
      <c r="F49" s="598" t="e">
        <f>'begr(tot)'!H18/ken!F57</f>
        <v>#DIV/0!</v>
      </c>
      <c r="G49" s="598" t="e">
        <f>'begr(tot)'!I18/ken!G57</f>
        <v>#DIV/0!</v>
      </c>
      <c r="H49" s="598" t="e">
        <f>'begr(tot)'!J18/ken!H57</f>
        <v>#DIV/0!</v>
      </c>
      <c r="I49" s="598" t="e">
        <f>'begr(tot)'!K18/ken!I57</f>
        <v>#DIV/0!</v>
      </c>
      <c r="J49" s="412"/>
      <c r="K49" s="47"/>
    </row>
    <row r="50" spans="2:11" x14ac:dyDescent="0.2">
      <c r="B50" s="60"/>
      <c r="C50" s="74"/>
      <c r="D50" s="592" t="s">
        <v>330</v>
      </c>
      <c r="E50" s="76"/>
      <c r="F50" s="598" t="e">
        <f>'begr(tot)'!H23/ken!F57</f>
        <v>#DIV/0!</v>
      </c>
      <c r="G50" s="598" t="e">
        <f>'begr(tot)'!I23/ken!G57</f>
        <v>#DIV/0!</v>
      </c>
      <c r="H50" s="598" t="e">
        <f>'begr(tot)'!J23/ken!H57</f>
        <v>#DIV/0!</v>
      </c>
      <c r="I50" s="598" t="e">
        <f>'begr(tot)'!K23/ken!I57</f>
        <v>#DIV/0!</v>
      </c>
      <c r="J50" s="412"/>
      <c r="K50" s="47"/>
    </row>
    <row r="51" spans="2:11" x14ac:dyDescent="0.2">
      <c r="B51" s="60"/>
      <c r="C51" s="74"/>
      <c r="D51" s="606" t="s">
        <v>331</v>
      </c>
      <c r="E51" s="76"/>
      <c r="F51" s="508" t="e">
        <f>F57/'begr(tot)'!H14</f>
        <v>#DIV/0!</v>
      </c>
      <c r="G51" s="508" t="e">
        <f>G57/'begr(tot)'!I14</f>
        <v>#DIV/0!</v>
      </c>
      <c r="H51" s="508" t="e">
        <f>H57/'begr(tot)'!J14</f>
        <v>#DIV/0!</v>
      </c>
      <c r="I51" s="508" t="e">
        <f>I57/'begr(tot)'!K14</f>
        <v>#DIV/0!</v>
      </c>
      <c r="J51" s="412"/>
      <c r="K51" s="47"/>
    </row>
    <row r="52" spans="2:11" x14ac:dyDescent="0.2">
      <c r="B52" s="60"/>
      <c r="C52" s="74"/>
      <c r="D52" s="592" t="s">
        <v>332</v>
      </c>
      <c r="E52" s="76"/>
      <c r="F52" s="598" t="e">
        <f>'begr(tot)'!H27/'begr(tot)'!H14</f>
        <v>#DIV/0!</v>
      </c>
      <c r="G52" s="598" t="e">
        <f>'begr(tot)'!I27/'begr(tot)'!I14</f>
        <v>#DIV/0!</v>
      </c>
      <c r="H52" s="598" t="e">
        <f>'begr(tot)'!J27/'begr(tot)'!J14</f>
        <v>#DIV/0!</v>
      </c>
      <c r="I52" s="598" t="e">
        <f>'begr(tot)'!K27/'begr(tot)'!K14</f>
        <v>#DIV/0!</v>
      </c>
      <c r="J52" s="412"/>
      <c r="K52" s="47"/>
    </row>
    <row r="53" spans="2:11" x14ac:dyDescent="0.2">
      <c r="B53" s="60"/>
      <c r="C53" s="74"/>
      <c r="D53" s="606" t="s">
        <v>333</v>
      </c>
      <c r="E53" s="76"/>
      <c r="F53" s="598" t="e">
        <f>'begr(tot)'!H23/'begr(tot)'!H14</f>
        <v>#DIV/0!</v>
      </c>
      <c r="G53" s="598" t="e">
        <f>'begr(tot)'!I23/'begr(tot)'!I14</f>
        <v>#DIV/0!</v>
      </c>
      <c r="H53" s="598" t="e">
        <f>'begr(tot)'!J23/'begr(tot)'!J14</f>
        <v>#DIV/0!</v>
      </c>
      <c r="I53" s="598" t="e">
        <f>'begr(tot)'!K23/'begr(tot)'!K14</f>
        <v>#DIV/0!</v>
      </c>
      <c r="J53" s="412"/>
      <c r="K53" s="47"/>
    </row>
    <row r="54" spans="2:11" x14ac:dyDescent="0.2">
      <c r="B54" s="60"/>
      <c r="C54" s="74"/>
      <c r="D54" s="592" t="s">
        <v>334</v>
      </c>
      <c r="E54" s="76"/>
      <c r="F54" s="598" t="e">
        <f>SUM('begr(tot)'!H24:H26)/'begr(tot)'!H14</f>
        <v>#DIV/0!</v>
      </c>
      <c r="G54" s="598" t="e">
        <f>SUM('begr(tot)'!I24:I26)/'begr(tot)'!I14</f>
        <v>#DIV/0!</v>
      </c>
      <c r="H54" s="598" t="e">
        <f>SUM('begr(tot)'!J24:J26)/'begr(tot)'!J14</f>
        <v>#DIV/0!</v>
      </c>
      <c r="I54" s="598" t="e">
        <f>SUM('begr(tot)'!K24:K26)/'begr(tot)'!K14</f>
        <v>#DIV/0!</v>
      </c>
      <c r="J54" s="412"/>
      <c r="K54" s="47"/>
    </row>
    <row r="55" spans="2:11" x14ac:dyDescent="0.2">
      <c r="B55" s="60"/>
      <c r="C55" s="74"/>
      <c r="D55" s="594" t="s">
        <v>335</v>
      </c>
      <c r="E55" s="366"/>
      <c r="F55" s="598" t="e">
        <f>('1'!F52+'2'!F55+'3'!F55+'4'!F55+'5'!F55+'6'!F55+'7'!F55+'8'!F55+'9'!F55+'10'!F55+'11'!F55+'12'!F55+'13'!F55+'14'!F55+'15'!F55+'16'!F55+'17'!F55+'18'!F55+'19'!F55+'20'!F55+act!G29)/F57</f>
        <v>#DIV/0!</v>
      </c>
      <c r="G55" s="598" t="e">
        <f>('1'!G52+'2'!G55+'3'!G55+'4'!G55+'5'!G55+'6'!G55+'7'!G55+'8'!G55+'9'!G55+'10'!G55+'11'!G55+'12'!G55+'13'!G55+'14'!G55+'15'!G55+'16'!G55+'17'!G55+'18'!G55+'19'!G55+'20'!G55+act!H29)/G57</f>
        <v>#DIV/0!</v>
      </c>
      <c r="H55" s="598" t="e">
        <f>('1'!H52+'2'!H55+'3'!H55+'4'!H55+'5'!H55+'6'!H55+'7'!H55+'8'!H55+'9'!H55+'10'!H55+'11'!H55+'12'!H55+'13'!H55+'14'!H55+'15'!H55+'16'!H55+'17'!H55+'18'!H55+'19'!H55+'20'!H55+act!I29)/H57</f>
        <v>#DIV/0!</v>
      </c>
      <c r="I55" s="598" t="e">
        <f>('1'!I52+'2'!I55+'3'!I55+'4'!I55+'5'!I55+'6'!I55+'7'!I55+'8'!I55+'9'!I55+'10'!I55+'11'!I55+'12'!I55+'13'!I55+'14'!I55+'15'!I55+'16'!I55+'17'!I55+'18'!I55+'19'!I55+'20'!I55+act!J29)/I57</f>
        <v>#DIV/0!</v>
      </c>
      <c r="J55" s="412"/>
      <c r="K55" s="47"/>
    </row>
    <row r="56" spans="2:11" x14ac:dyDescent="0.2">
      <c r="B56" s="60"/>
      <c r="C56" s="74"/>
      <c r="D56" s="594"/>
      <c r="E56" s="76"/>
      <c r="F56" s="594"/>
      <c r="G56" s="594"/>
      <c r="H56" s="594"/>
      <c r="I56" s="594"/>
      <c r="J56" s="412"/>
      <c r="K56" s="47"/>
    </row>
    <row r="57" spans="2:11" x14ac:dyDescent="0.2">
      <c r="B57" s="60"/>
      <c r="C57" s="74"/>
      <c r="D57" s="76" t="s">
        <v>336</v>
      </c>
      <c r="E57" s="76"/>
      <c r="F57" s="507">
        <f>'begr(tot)'!H19+'begr(tot)'!H35</f>
        <v>0</v>
      </c>
      <c r="G57" s="507">
        <f>'begr(tot)'!I19+'begr(tot)'!I35</f>
        <v>0</v>
      </c>
      <c r="H57" s="507">
        <f>'begr(tot)'!J19+'begr(tot)'!J35</f>
        <v>0</v>
      </c>
      <c r="I57" s="507">
        <f>'begr(tot)'!K19+'begr(tot)'!K35</f>
        <v>0</v>
      </c>
      <c r="J57" s="412"/>
      <c r="K57" s="47"/>
    </row>
    <row r="58" spans="2:11" x14ac:dyDescent="0.2">
      <c r="B58" s="60"/>
      <c r="C58" s="74"/>
      <c r="D58" s="607" t="s">
        <v>337</v>
      </c>
      <c r="E58" s="76"/>
      <c r="F58" s="657" t="e">
        <f>('1'!F55+'2'!F55+'3'!F55+'4'!F55+'5'!F55+'6'!F55+'7'!F55+'8'!F55+'9'!F55+'10'!F55+'11'!F55+'12'!F55+'13'!F55+'14'!F55+'15'!F55+'16'!F55+'17'!F55+'18'!F55+'19'!F55+'20'!F55+'begr(bk)'!H19)/F32</f>
        <v>#DIV/0!</v>
      </c>
      <c r="G58" s="657" t="e">
        <f>('1'!G55+'2'!G55+'3'!G55+'4'!G55+'5'!G55+'6'!G55+'7'!G55+'8'!G55+'9'!G55+'10'!G55+'11'!G55+'12'!G55+'13'!G55+'14'!G55+'15'!G55+'16'!G55+'17'!G55+'18'!G55+'19'!G55+'20'!G55+'begr(bk)'!I19)/G32</f>
        <v>#DIV/0!</v>
      </c>
      <c r="H58" s="657" t="e">
        <f>('1'!H55+'2'!H55+'3'!H55+'4'!H55+'5'!H55+'6'!H55+'7'!H55+'8'!H55+'9'!H55+'10'!H55+'11'!H55+'12'!H55+'13'!H55+'14'!H55+'15'!H55+'16'!H55+'17'!H55+'18'!H55+'19'!H55+'20'!H55+'begr(bk)'!J19)/H32</f>
        <v>#DIV/0!</v>
      </c>
      <c r="I58" s="657" t="e">
        <f>('1'!I55+'2'!I55+'3'!I55+'4'!I55+'5'!I55+'6'!I55+'7'!I55+'8'!I55+'9'!I55+'10'!I55+'11'!I55+'12'!I55+'13'!I55+'14'!I55+'15'!I55+'16'!I55+'17'!I55+'18'!I55+'19'!I55+'20'!I55+'begr(bk)'!K19)/I32</f>
        <v>#DIV/0!</v>
      </c>
      <c r="J58" s="412"/>
      <c r="K58" s="47"/>
    </row>
    <row r="59" spans="2:11" x14ac:dyDescent="0.2">
      <c r="B59" s="60"/>
      <c r="C59" s="74"/>
      <c r="D59" s="594" t="s">
        <v>338</v>
      </c>
      <c r="E59" s="76"/>
      <c r="F59" s="622">
        <f>('1'!F15+'2'!F15+'3'!F15+'4'!F15+'5'!F15+'6'!F15+'7'!F15+'8'!F15+'9'!F15+'10'!F15+'11'!F15+'12'!F15+'13'!F15+'14'!F15+'15'!F15+'16'!F15+'17'!F15+'18'!F15+'19'!F15+'20'!F15+(5/12*loon!T36+7/12*loon!T68))/F80</f>
        <v>68080.500000000015</v>
      </c>
      <c r="G59" s="622">
        <f>('1'!G15+'2'!G15+'3'!G15+'4'!G15+'5'!G15+'6'!G15+'7'!G15+'8'!G15+'9'!G15+'10'!G15+'11'!G15+'12'!G15+'13'!G15+'14'!G15+'15'!G15+'16'!G15+'17'!G15+'18'!G15+'19'!G15+'20'!G15+(5/12*loon!T68+7/12*loon!T101))/G80</f>
        <v>70990.020000000019</v>
      </c>
      <c r="H59" s="622">
        <f>('1'!H15+'2'!H15+'3'!H15+'4'!H15+'5'!H15+'6'!H15+'7'!H15+'8'!H15+'9'!H15+'10'!H15+'11'!H15+'12'!H15+'13'!H15+'14'!H15+'15'!H15+'16'!H15+'17'!H15+'18'!H15+'19'!H15+'20'!H15+(5/12*loon!T101+7/12*loon!T133))/H80</f>
        <v>74015.37</v>
      </c>
      <c r="I59" s="622">
        <f>('1'!I15+'2'!I15+'3'!I15+'4'!I15+'5'!I15+'6'!I15+'7'!I15+'8'!I15+'9'!I15+'10'!I15+'11'!I15+'12'!I15+'13'!I15+'14'!I15+'15'!I15+'16'!I15+'17'!I15+'18'!I15+'19'!I15+'20'!I15+(5/12*loon!T133+7/12*loon!T165))/I80</f>
        <v>77139.539999999994</v>
      </c>
      <c r="J59" s="412"/>
      <c r="K59" s="47"/>
    </row>
    <row r="60" spans="2:11" x14ac:dyDescent="0.2">
      <c r="B60" s="60"/>
      <c r="C60" s="74"/>
      <c r="D60" s="607" t="s">
        <v>339</v>
      </c>
      <c r="E60" s="76"/>
      <c r="F60" s="507">
        <f>'1'!F44+'2'!F44+'3'!F44+'4'!F44+'5'!F44+'6'!F44+'7'!F44+'8'!F44+'9'!F44+'10'!F44+'11'!F44+'12'!F44+'13'!F44+'14'!F44+'15'!F44+'16'!F44+'17'!F44+'18'!F44+'19'!F44+'20'!F44+(7/12*loon!S36)+(5/12*loon!S68)</f>
        <v>3260.3110307414108</v>
      </c>
      <c r="G60" s="507">
        <f>'1'!G44+'2'!G44+'3'!G44+'4'!G44+'5'!G44+'6'!G44+'7'!G44+'8'!G44+'9'!G44+'10'!G44+'11'!G44+'12'!G44+'13'!G44+'14'!G44+'15'!G44+'16'!G44+'17'!G44+'18'!G44+'19'!G44+'20'!G44+(7/12*loon!S68)+(5/12*loon!S101)</f>
        <v>3399.3634719710676</v>
      </c>
      <c r="H60" s="507">
        <f>'1'!H44+'2'!H44+'3'!H44+'4'!H44+'5'!H44+'6'!H44+'7'!H44+'8'!H44+'9'!H44+'10'!H44+'11'!H44+'12'!H44+'13'!H44+'14'!H44+'15'!H44+'16'!H44+'17'!H44+'18'!H44+'19'!H44+'20'!H44+(7/12*loon!S101)+(5/12*loon!S133)</f>
        <v>3544.5482820976495</v>
      </c>
      <c r="I60" s="507">
        <f>'1'!I44+'2'!I44+'3'!I44+'4'!I44+'5'!I44+'6'!I44+'7'!I44+'8'!I44+'9'!I44+'10'!I44+'11'!I44+'12'!I44+'13'!I44+'14'!I44+'15'!I44+'16'!I44+'17'!I44+'18'!I44+'19'!I44+'20'!I44+(7/12*loon!S133)+(5/12*loon!S165)</f>
        <v>3694.3421338155517</v>
      </c>
      <c r="J60" s="412"/>
      <c r="K60" s="47"/>
    </row>
    <row r="61" spans="2:11" x14ac:dyDescent="0.2">
      <c r="B61" s="60"/>
      <c r="C61" s="74"/>
      <c r="D61" s="75" t="s">
        <v>361</v>
      </c>
      <c r="E61" s="76"/>
      <c r="F61" s="507">
        <f>'1'!F45+'2'!F45+'3'!F45+'4'!F45+'5'!F45+'6'!F45+'7'!F45+'8'!F45+'9'!F45+'10'!F45+'11'!F45+'12'!F45+'13'!F45+'14'!F45+'15'!F45+'16'!F45+'17'!F45+'18'!F45+'19'!F45+'20'!F45+(7/12*loon!AH36)+(5/12*loon!AH68)</f>
        <v>0</v>
      </c>
      <c r="G61" s="507">
        <f>'1'!F42+'2'!F45+'3'!F45+'4'!F45+'5'!F45+'6'!F45+'7'!F45+'8'!F45+'9'!F45+'10'!F45+'11'!F45+'12'!F45+'13'!F45+'14'!F45+'15'!F45+'16'!F45+'17'!F45+'18'!F45+'19'!F45+'20'!F45+(7/12*loon!AH68)+(5/12*loon!AH101)</f>
        <v>0</v>
      </c>
      <c r="H61" s="507">
        <f>'1'!F42+'2'!F45+'3'!F45+'4'!F45+'5'!F45+'6'!F45+'7'!F45+'8'!F45+'9'!F45+'10'!F45+'11'!F45+'12'!F45+'13'!F45+'14'!F45+'15'!F45+'16'!F45+'17'!F45+'18'!F45+'19'!F45+'20'!F45+(7/12*loon!AH101)+(5/12*loon!AH133)</f>
        <v>782.32500000000005</v>
      </c>
      <c r="I61" s="507">
        <f>'1'!F42+'2'!F45+'3'!F45+'4'!F45+'5'!F45+'6'!F45+'7'!F45+'8'!F45+'9'!F45+'10'!F45+'11'!F45+'12'!F45+'13'!F45+'14'!F45+'15'!F45+'16'!F45+'17'!F45+'18'!F45+'19'!F45+'20'!F45+(7/12*loon!AH133)+(5/12*loon!AH165)</f>
        <v>1095.2550000000001</v>
      </c>
      <c r="J61" s="412"/>
      <c r="K61" s="47"/>
    </row>
    <row r="62" spans="2:11" x14ac:dyDescent="0.2">
      <c r="B62" s="60"/>
      <c r="C62" s="74"/>
      <c r="D62" s="75" t="s">
        <v>190</v>
      </c>
      <c r="E62" s="76"/>
      <c r="F62" s="511">
        <f>'1'!F53+'2'!F53+'3'!F53+'4'!F53+'5'!F53+'6'!F53+'7'!F53+'8'!F53+'9'!F53+'10'!F53+'11'!F53+'12'!F53+'13'!F53+'14'!F53+'15'!F53+'16'!F53+'17'!F53+'18'!F53+'19'!F53+'20'!F53+mop!G17</f>
        <v>0</v>
      </c>
      <c r="G62" s="511">
        <f>'1'!G53+'2'!G53+'3'!G53+'4'!G53+'5'!G53+'6'!G53+'7'!G53+'8'!G53+'9'!G53+'10'!G53+'11'!G53+'12'!G53+'13'!G53+'14'!G53+'15'!G53+'16'!G53+'17'!G53+'18'!G53+'19'!G53+'20'!G53+mop!H17</f>
        <v>0</v>
      </c>
      <c r="H62" s="511">
        <f>'1'!H53+'2'!H53+'3'!H53+'4'!H53+'5'!H53+'6'!H53+'7'!H53+'8'!H53+'9'!H53+'10'!H53+'11'!H53+'12'!H53+'13'!H53+'14'!H53+'15'!H53+'16'!H53+'17'!H53+'18'!H53+'19'!H53+'20'!H53+mop!I17</f>
        <v>0</v>
      </c>
      <c r="I62" s="511">
        <f>'1'!I53+'2'!I53+'3'!I53+'4'!I53+'5'!I53+'6'!I53+'7'!I53+'8'!I53+'9'!I53+'10'!I53+'11'!I53+'12'!I53+'13'!I53+'14'!I53+'15'!I53+'16'!I53+'17'!I53+'18'!I53+'19'!I53+'20'!I53+mop!J17</f>
        <v>0</v>
      </c>
      <c r="J62" s="412"/>
      <c r="K62" s="47"/>
    </row>
    <row r="63" spans="2:11" x14ac:dyDescent="0.2">
      <c r="B63" s="60"/>
      <c r="C63" s="608"/>
      <c r="D63" s="594"/>
      <c r="E63" s="76"/>
      <c r="F63" s="175"/>
      <c r="G63" s="175"/>
      <c r="H63" s="175"/>
      <c r="I63" s="175"/>
      <c r="J63" s="609"/>
      <c r="K63" s="47"/>
    </row>
    <row r="64" spans="2:11" x14ac:dyDescent="0.2">
      <c r="B64" s="60"/>
      <c r="C64" s="600"/>
      <c r="D64" s="601"/>
      <c r="E64" s="46"/>
      <c r="F64" s="141"/>
      <c r="G64" s="141"/>
      <c r="H64" s="141"/>
      <c r="I64" s="141"/>
      <c r="J64" s="46"/>
      <c r="K64" s="47"/>
    </row>
    <row r="65" spans="2:11" x14ac:dyDescent="0.2">
      <c r="B65" s="60"/>
      <c r="C65" s="602"/>
      <c r="D65" s="603"/>
      <c r="E65" s="71"/>
      <c r="F65" s="162"/>
      <c r="G65" s="162"/>
      <c r="H65" s="162"/>
      <c r="I65" s="162"/>
      <c r="J65" s="165"/>
      <c r="K65" s="47"/>
    </row>
    <row r="66" spans="2:11" x14ac:dyDescent="0.2">
      <c r="B66" s="60"/>
      <c r="C66" s="74"/>
      <c r="D66" s="610" t="s">
        <v>340</v>
      </c>
      <c r="E66" s="604"/>
      <c r="F66" s="591"/>
      <c r="G66" s="591"/>
      <c r="H66" s="591"/>
      <c r="I66" s="591"/>
      <c r="J66" s="605"/>
      <c r="K66" s="47"/>
    </row>
    <row r="67" spans="2:11" x14ac:dyDescent="0.2">
      <c r="B67" s="60"/>
      <c r="C67" s="608"/>
      <c r="D67" s="592" t="s">
        <v>341</v>
      </c>
      <c r="E67" s="76"/>
      <c r="F67" s="520">
        <f>F32/F80</f>
        <v>0</v>
      </c>
      <c r="G67" s="520">
        <f>G32/G80</f>
        <v>0</v>
      </c>
      <c r="H67" s="520">
        <f>H32/H80</f>
        <v>0</v>
      </c>
      <c r="I67" s="520">
        <f>I32/I80</f>
        <v>0</v>
      </c>
      <c r="J67" s="412"/>
      <c r="K67" s="47"/>
    </row>
    <row r="68" spans="2:11" x14ac:dyDescent="0.2">
      <c r="B68" s="60"/>
      <c r="C68" s="608"/>
      <c r="D68" s="592" t="s">
        <v>342</v>
      </c>
      <c r="E68" s="76"/>
      <c r="F68" s="596" t="e">
        <f>F32/F76</f>
        <v>#DIV/0!</v>
      </c>
      <c r="G68" s="596" t="e">
        <f>G32/G76</f>
        <v>#DIV/0!</v>
      </c>
      <c r="H68" s="596" t="e">
        <f>H32/H76</f>
        <v>#DIV/0!</v>
      </c>
      <c r="I68" s="596" t="e">
        <f>I32/I76</f>
        <v>#DIV/0!</v>
      </c>
      <c r="J68" s="412"/>
      <c r="K68" s="47"/>
    </row>
    <row r="69" spans="2:11" x14ac:dyDescent="0.2">
      <c r="B69" s="60"/>
      <c r="C69" s="608"/>
      <c r="D69" s="592" t="s">
        <v>343</v>
      </c>
      <c r="E69" s="76"/>
      <c r="F69" s="596" t="e">
        <f>F32/F77</f>
        <v>#DIV/0!</v>
      </c>
      <c r="G69" s="596" t="e">
        <f>G32/G77</f>
        <v>#DIV/0!</v>
      </c>
      <c r="H69" s="596" t="e">
        <f>H32/H77</f>
        <v>#DIV/0!</v>
      </c>
      <c r="I69" s="596" t="e">
        <f>I32/I77</f>
        <v>#DIV/0!</v>
      </c>
      <c r="J69" s="412"/>
      <c r="K69" s="47"/>
    </row>
    <row r="70" spans="2:11" x14ac:dyDescent="0.2">
      <c r="B70" s="60"/>
      <c r="C70" s="608"/>
      <c r="D70" s="606" t="s">
        <v>344</v>
      </c>
      <c r="E70" s="76"/>
      <c r="F70" s="596" t="e">
        <f>F32/F78</f>
        <v>#DIV/0!</v>
      </c>
      <c r="G70" s="596" t="e">
        <f>G32/G78</f>
        <v>#DIV/0!</v>
      </c>
      <c r="H70" s="596" t="e">
        <f>H32/H78</f>
        <v>#DIV/0!</v>
      </c>
      <c r="I70" s="596" t="e">
        <f>I32/I78</f>
        <v>#DIV/0!</v>
      </c>
      <c r="J70" s="412"/>
      <c r="K70" s="47"/>
    </row>
    <row r="71" spans="2:11" x14ac:dyDescent="0.2">
      <c r="B71" s="60"/>
      <c r="C71" s="608"/>
      <c r="D71" s="606" t="s">
        <v>362</v>
      </c>
      <c r="E71" s="76"/>
      <c r="F71" s="508">
        <f>F32/F79</f>
        <v>0</v>
      </c>
      <c r="G71" s="508">
        <f>G32/G79</f>
        <v>0</v>
      </c>
      <c r="H71" s="508">
        <f>H32/H79</f>
        <v>0</v>
      </c>
      <c r="I71" s="508">
        <f>I32/I79</f>
        <v>0</v>
      </c>
      <c r="J71" s="412"/>
      <c r="K71" s="47"/>
    </row>
    <row r="72" spans="2:11" x14ac:dyDescent="0.2">
      <c r="B72" s="60"/>
      <c r="C72" s="608"/>
      <c r="D72" s="592" t="s">
        <v>345</v>
      </c>
      <c r="E72" s="76"/>
      <c r="F72" s="622" t="e">
        <f>'begr(tot)'!H19/ken!F32</f>
        <v>#DIV/0!</v>
      </c>
      <c r="G72" s="622" t="e">
        <f>'begr(tot)'!I19/ken!G32</f>
        <v>#DIV/0!</v>
      </c>
      <c r="H72" s="622" t="e">
        <f>'begr(tot)'!J19/ken!H32</f>
        <v>#DIV/0!</v>
      </c>
      <c r="I72" s="622" t="e">
        <f>'begr(tot)'!K19/ken!I32</f>
        <v>#DIV/0!</v>
      </c>
      <c r="J72" s="412"/>
      <c r="K72" s="47"/>
    </row>
    <row r="73" spans="2:11" x14ac:dyDescent="0.2">
      <c r="B73" s="60"/>
      <c r="C73" s="608"/>
      <c r="D73" s="592" t="s">
        <v>346</v>
      </c>
      <c r="E73" s="76"/>
      <c r="F73" s="622" t="e">
        <f>'begr(tot)'!H27/ken!F32</f>
        <v>#DIV/0!</v>
      </c>
      <c r="G73" s="622" t="e">
        <f>'begr(tot)'!I27/ken!G32</f>
        <v>#DIV/0!</v>
      </c>
      <c r="H73" s="622" t="e">
        <f>'begr(tot)'!J27/ken!H32</f>
        <v>#DIV/0!</v>
      </c>
      <c r="I73" s="622" t="e">
        <f>'begr(tot)'!K27/ken!I32</f>
        <v>#DIV/0!</v>
      </c>
      <c r="J73" s="412"/>
      <c r="K73" s="47"/>
    </row>
    <row r="74" spans="2:11" x14ac:dyDescent="0.2">
      <c r="B74" s="60"/>
      <c r="C74" s="74"/>
      <c r="D74" s="594"/>
      <c r="E74" s="76"/>
      <c r="F74" s="166"/>
      <c r="G74" s="175"/>
      <c r="H74" s="175"/>
      <c r="I74" s="175"/>
      <c r="J74" s="412"/>
      <c r="K74" s="47"/>
    </row>
    <row r="75" spans="2:11" x14ac:dyDescent="0.2">
      <c r="B75" s="60"/>
      <c r="C75" s="74"/>
      <c r="D75" s="447" t="s">
        <v>347</v>
      </c>
      <c r="E75" s="611"/>
      <c r="F75" s="30"/>
      <c r="G75" s="612"/>
      <c r="H75" s="612"/>
      <c r="I75" s="612"/>
      <c r="J75" s="412"/>
      <c r="K75" s="47"/>
    </row>
    <row r="76" spans="2:11" x14ac:dyDescent="0.2">
      <c r="B76" s="60"/>
      <c r="C76" s="74"/>
      <c r="D76" s="84" t="s">
        <v>96</v>
      </c>
      <c r="E76" s="76"/>
      <c r="F76" s="489">
        <f>'1'!F47+'2'!F47+'3'!F47+'4'!F47+'5'!F47+'6'!F47+'7'!F47+'8'!F47+'9'!F47+'10'!F47+'11'!F47+'12'!F47+'13'!F47+'14'!F47+'15'!F47+'16'!F47+'17'!F47+'18'!F47+'19'!F47+'20'!F47</f>
        <v>0</v>
      </c>
      <c r="G76" s="489">
        <f>'1'!G47+'2'!G47+'3'!G47+'4'!G47+'5'!G47+'6'!G47+'7'!G47+'8'!G47+'9'!G47+'10'!G47+'11'!G47+'12'!G47+'13'!G47+'14'!G47+'15'!G47+'16'!G47+'17'!G47+'18'!G47+'19'!G47+'20'!G47</f>
        <v>0</v>
      </c>
      <c r="H76" s="489">
        <f>'1'!H47+'2'!H47+'3'!H47+'4'!H47+'5'!H47+'6'!H47+'7'!H47+'8'!H47+'9'!H47+'10'!H47+'11'!H47+'12'!H47+'13'!H47+'14'!H47+'15'!H47+'16'!H47+'17'!H47+'18'!H47+'19'!H47+'20'!H47</f>
        <v>0</v>
      </c>
      <c r="I76" s="489">
        <f>'1'!I47+'2'!I47+'3'!I47+'4'!I47+'5'!I47+'6'!I47+'7'!I47+'8'!I47+'9'!I47+'10'!I47+'11'!I47+'12'!I47+'13'!I47+'14'!I47+'15'!I47+'16'!I47+'17'!I47+'18'!I47+'19'!I47+'20'!I47</f>
        <v>0</v>
      </c>
      <c r="J76" s="613"/>
      <c r="K76" s="47"/>
    </row>
    <row r="77" spans="2:11" x14ac:dyDescent="0.2">
      <c r="B77" s="60"/>
      <c r="C77" s="74"/>
      <c r="D77" s="84" t="s">
        <v>97</v>
      </c>
      <c r="E77" s="76"/>
      <c r="F77" s="489">
        <f>'1'!F48+'2'!F48+'3'!F48+'4'!F48+'5'!F48+'6'!F48+'7'!F48+'8'!F48+'9'!F48+'10'!F48+'11'!F48+'12'!F48+'13'!F48+'14'!F48+'15'!F48+'16'!F48+'17'!F48+'18'!F48+'19'!F48+'20'!F48</f>
        <v>0</v>
      </c>
      <c r="G77" s="489">
        <f>'1'!G48+'2'!G48+'3'!G48+'4'!G48+'5'!G48+'6'!G48+'7'!G48+'8'!G48+'9'!G48+'10'!G48+'11'!G48+'12'!G48+'13'!G48+'14'!G48+'15'!G48+'16'!G48+'17'!G48+'18'!G48+'19'!G48+'20'!G48</f>
        <v>0</v>
      </c>
      <c r="H77" s="489">
        <f>'1'!H48+'2'!H48+'3'!H48+'4'!H48+'5'!H48+'6'!H48+'7'!H48+'8'!H48+'9'!H48+'10'!H48+'11'!H48+'12'!H48+'13'!H48+'14'!H48+'15'!H48+'16'!H48+'17'!H48+'18'!H48+'19'!H48+'20'!H48</f>
        <v>0</v>
      </c>
      <c r="I77" s="489">
        <f>'1'!I48+'2'!I48+'3'!I48+'4'!I48+'5'!I48+'6'!I48+'7'!I48+'8'!I48+'9'!I48+'10'!I48+'11'!I48+'12'!I48+'13'!I48+'14'!I48+'15'!I48+'16'!I48+'17'!I48+'18'!I48+'19'!I48+'20'!I48</f>
        <v>0</v>
      </c>
      <c r="J77" s="613"/>
      <c r="K77" s="47"/>
    </row>
    <row r="78" spans="2:11" x14ac:dyDescent="0.2">
      <c r="B78" s="60"/>
      <c r="C78" s="74"/>
      <c r="D78" s="84" t="s">
        <v>274</v>
      </c>
      <c r="E78" s="76"/>
      <c r="F78" s="489">
        <f>'1'!F49+'2'!F49+'3'!F49+'4'!F49+'5'!F49+'6'!F49+'7'!F49+'8'!F49+'9'!F49+'10'!F49+'11'!F49+'12'!F49+'13'!F49+'14'!F49+'15'!F49+'16'!F49+'17'!F49+'18'!F49+'19'!F49+'20'!F49</f>
        <v>0</v>
      </c>
      <c r="G78" s="489">
        <f>'1'!G49+'2'!G49+'3'!G49+'4'!G49+'5'!G49+'6'!G49+'7'!G49+'8'!G49+'9'!G49+'10'!G49+'11'!G49+'12'!G49+'13'!G49+'14'!G49+'15'!G49+'16'!G49+'17'!G49+'18'!G49+'19'!G49+'20'!G49</f>
        <v>0</v>
      </c>
      <c r="H78" s="489">
        <f>'1'!H49+'2'!H49+'3'!H49+'4'!H49+'5'!H49+'6'!H49+'7'!H49+'8'!H49+'9'!H49+'10'!H49+'11'!H49+'12'!H49+'13'!H49+'14'!H49+'15'!H49+'16'!H49+'17'!H49+'18'!H49+'19'!H49+'20'!H49</f>
        <v>0</v>
      </c>
      <c r="I78" s="489">
        <f>'1'!I49+'2'!I49+'3'!I49+'4'!I49+'5'!I49+'6'!I49+'7'!I49+'8'!I49+'9'!I49+'10'!I49+'11'!I49+'12'!I49+'13'!I49+'14'!I49+'15'!I49+'16'!I49+'17'!I49+'18'!I49+'19'!I49+'20'!I49</f>
        <v>0</v>
      </c>
      <c r="J78" s="613"/>
      <c r="K78" s="47"/>
    </row>
    <row r="79" spans="2:11" x14ac:dyDescent="0.2">
      <c r="B79" s="60"/>
      <c r="C79" s="74"/>
      <c r="D79" s="84" t="s">
        <v>119</v>
      </c>
      <c r="E79" s="76"/>
      <c r="F79" s="489">
        <f>7/12*loon!J36+5/12*loon!J68</f>
        <v>2</v>
      </c>
      <c r="G79" s="489">
        <f>7/12*loon!J68+5/12*loon!J101</f>
        <v>2</v>
      </c>
      <c r="H79" s="489">
        <f>7/12*loon!J101+5/12*loon!J133</f>
        <v>2</v>
      </c>
      <c r="I79" s="489">
        <f>7/12*loon!J133+5/12*loon!J165</f>
        <v>2</v>
      </c>
      <c r="J79" s="613"/>
      <c r="K79" s="47"/>
    </row>
    <row r="80" spans="2:11" x14ac:dyDescent="0.2">
      <c r="B80" s="60"/>
      <c r="C80" s="74"/>
      <c r="D80" s="421" t="s">
        <v>69</v>
      </c>
      <c r="E80" s="86"/>
      <c r="F80" s="623">
        <f>SUM(F76:F79)</f>
        <v>2</v>
      </c>
      <c r="G80" s="623">
        <f>SUM(G76:G79)</f>
        <v>2</v>
      </c>
      <c r="H80" s="623">
        <f>SUM(H76:H79)</f>
        <v>2</v>
      </c>
      <c r="I80" s="623">
        <f>SUM(I76:I79)</f>
        <v>2</v>
      </c>
      <c r="J80" s="613"/>
      <c r="K80" s="47"/>
    </row>
    <row r="81" spans="2:11" x14ac:dyDescent="0.2">
      <c r="B81" s="60"/>
      <c r="C81" s="74"/>
      <c r="D81" s="594"/>
      <c r="E81" s="76"/>
      <c r="F81" s="166"/>
      <c r="G81" s="175"/>
      <c r="H81" s="175"/>
      <c r="I81" s="175"/>
      <c r="J81" s="412"/>
      <c r="K81" s="47"/>
    </row>
    <row r="82" spans="2:11" x14ac:dyDescent="0.2">
      <c r="B82" s="60"/>
      <c r="C82" s="227"/>
      <c r="D82" s="614"/>
      <c r="E82" s="227"/>
      <c r="F82" s="241"/>
      <c r="G82" s="241"/>
      <c r="H82" s="241"/>
      <c r="I82" s="241"/>
      <c r="J82" s="227"/>
      <c r="K82" s="47"/>
    </row>
    <row r="83" spans="2:11" x14ac:dyDescent="0.2">
      <c r="B83" s="60"/>
      <c r="C83" s="615"/>
      <c r="D83" s="616"/>
      <c r="E83" s="617"/>
      <c r="F83" s="618"/>
      <c r="G83" s="618"/>
      <c r="H83" s="618"/>
      <c r="I83" s="618"/>
      <c r="J83" s="410"/>
      <c r="K83" s="47"/>
    </row>
    <row r="84" spans="2:11" x14ac:dyDescent="0.2">
      <c r="B84" s="60"/>
      <c r="C84" s="619"/>
      <c r="D84" s="590" t="s">
        <v>348</v>
      </c>
      <c r="E84" s="620"/>
      <c r="F84" s="591"/>
      <c r="G84" s="591"/>
      <c r="H84" s="591"/>
      <c r="I84" s="591"/>
      <c r="J84" s="412"/>
      <c r="K84" s="47"/>
    </row>
    <row r="85" spans="2:11" x14ac:dyDescent="0.2">
      <c r="B85" s="60"/>
      <c r="C85" s="74"/>
      <c r="D85" s="411" t="s">
        <v>349</v>
      </c>
      <c r="E85" s="76"/>
      <c r="F85" s="596" t="e">
        <f>F32/$F$32</f>
        <v>#DIV/0!</v>
      </c>
      <c r="G85" s="596" t="e">
        <f>G32/$F$32</f>
        <v>#DIV/0!</v>
      </c>
      <c r="H85" s="596" t="e">
        <f>H32/$F$32</f>
        <v>#DIV/0!</v>
      </c>
      <c r="I85" s="596" t="e">
        <f>I32/$F$32</f>
        <v>#DIV/0!</v>
      </c>
      <c r="J85" s="412"/>
      <c r="K85" s="47"/>
    </row>
    <row r="86" spans="2:11" x14ac:dyDescent="0.2">
      <c r="B86" s="60"/>
      <c r="C86" s="74"/>
      <c r="D86" s="411" t="s">
        <v>350</v>
      </c>
      <c r="E86" s="76"/>
      <c r="F86" s="596">
        <f>F80/$F$80</f>
        <v>1</v>
      </c>
      <c r="G86" s="596">
        <f>G80/$F$80</f>
        <v>1</v>
      </c>
      <c r="H86" s="596">
        <f>H80/$F$80</f>
        <v>1</v>
      </c>
      <c r="I86" s="596">
        <f>I80/$F$80</f>
        <v>1</v>
      </c>
      <c r="J86" s="412"/>
      <c r="K86" s="47"/>
    </row>
    <row r="87" spans="2:11" x14ac:dyDescent="0.2">
      <c r="B87" s="60"/>
      <c r="C87" s="74"/>
      <c r="D87" s="411" t="s">
        <v>351</v>
      </c>
      <c r="E87" s="76"/>
      <c r="F87" s="596" t="e">
        <f>F57/$F$57</f>
        <v>#DIV/0!</v>
      </c>
      <c r="G87" s="596" t="e">
        <f>G57/$F$57</f>
        <v>#DIV/0!</v>
      </c>
      <c r="H87" s="596" t="e">
        <f>H57/$F$57</f>
        <v>#DIV/0!</v>
      </c>
      <c r="I87" s="596" t="e">
        <f>I57/$F$57</f>
        <v>#DIV/0!</v>
      </c>
      <c r="J87" s="412"/>
      <c r="K87" s="47"/>
    </row>
    <row r="88" spans="2:11" x14ac:dyDescent="0.2">
      <c r="B88" s="60"/>
      <c r="C88" s="74"/>
      <c r="D88" s="411" t="s">
        <v>352</v>
      </c>
      <c r="E88" s="76"/>
      <c r="F88" s="596" t="e">
        <f>'begr(tot)'!H14/'begr(tot)'!$H$14</f>
        <v>#DIV/0!</v>
      </c>
      <c r="G88" s="596" t="e">
        <f>'begr(tot)'!I14/'begr(tot)'!$H$14</f>
        <v>#DIV/0!</v>
      </c>
      <c r="H88" s="596" t="e">
        <f>'begr(tot)'!J14/'begr(tot)'!$H$14</f>
        <v>#DIV/0!</v>
      </c>
      <c r="I88" s="596" t="e">
        <f>'begr(tot)'!K14/'begr(tot)'!$H$14</f>
        <v>#DIV/0!</v>
      </c>
      <c r="J88" s="412"/>
      <c r="K88" s="47"/>
    </row>
    <row r="89" spans="2:11" x14ac:dyDescent="0.2">
      <c r="B89" s="60"/>
      <c r="C89" s="74"/>
      <c r="D89" s="411" t="s">
        <v>353</v>
      </c>
      <c r="E89" s="76"/>
      <c r="F89" s="596" t="e">
        <f>'begr(tot)'!H15/'begr(tot)'!$H$15</f>
        <v>#DIV/0!</v>
      </c>
      <c r="G89" s="596" t="e">
        <f>'begr(tot)'!I15/'begr(tot)'!$H$15</f>
        <v>#DIV/0!</v>
      </c>
      <c r="H89" s="596" t="e">
        <f>'begr(tot)'!J15/'begr(tot)'!$H$15</f>
        <v>#DIV/0!</v>
      </c>
      <c r="I89" s="596" t="e">
        <f>'begr(tot)'!K15/'begr(tot)'!$H$15</f>
        <v>#DIV/0!</v>
      </c>
      <c r="J89" s="412"/>
      <c r="K89" s="47"/>
    </row>
    <row r="90" spans="2:11" x14ac:dyDescent="0.2">
      <c r="B90" s="60"/>
      <c r="C90" s="74"/>
      <c r="D90" s="411" t="s">
        <v>354</v>
      </c>
      <c r="E90" s="76"/>
      <c r="F90" s="596" t="e">
        <f>'begr(tot)'!H18/'begr(tot)'!$H$18</f>
        <v>#DIV/0!</v>
      </c>
      <c r="G90" s="596" t="e">
        <f>'begr(tot)'!I18/'begr(tot)'!$H$18</f>
        <v>#DIV/0!</v>
      </c>
      <c r="H90" s="596" t="e">
        <f>'begr(tot)'!J18/'begr(tot)'!$H$18</f>
        <v>#DIV/0!</v>
      </c>
      <c r="I90" s="596" t="e">
        <f>'begr(tot)'!K18/'begr(tot)'!$H$18</f>
        <v>#DIV/0!</v>
      </c>
      <c r="J90" s="412"/>
      <c r="K90" s="47"/>
    </row>
    <row r="91" spans="2:11" x14ac:dyDescent="0.2">
      <c r="B91" s="60"/>
      <c r="C91" s="74"/>
      <c r="D91" s="411" t="s">
        <v>355</v>
      </c>
      <c r="E91" s="76"/>
      <c r="F91" s="596">
        <f>'begr(tot)'!H27/'begr(tot)'!$H$27</f>
        <v>1</v>
      </c>
      <c r="G91" s="596">
        <f>'begr(tot)'!I27/'begr(tot)'!$H$27</f>
        <v>1.0426500539115851</v>
      </c>
      <c r="H91" s="596">
        <f>'begr(tot)'!J27/'begr(tot)'!$H$27</f>
        <v>1.0871810231220798</v>
      </c>
      <c r="I91" s="596">
        <f>'begr(tot)'!K27/'begr(tot)'!$H$27</f>
        <v>1.1331256738948123</v>
      </c>
      <c r="J91" s="412"/>
      <c r="K91" s="47"/>
    </row>
    <row r="92" spans="2:11" x14ac:dyDescent="0.2">
      <c r="B92" s="60"/>
      <c r="C92" s="74"/>
      <c r="D92" s="411" t="s">
        <v>356</v>
      </c>
      <c r="E92" s="76"/>
      <c r="F92" s="596">
        <f>F59/$F$59</f>
        <v>1</v>
      </c>
      <c r="G92" s="596">
        <f>G59/$F$59</f>
        <v>1.0427364663890542</v>
      </c>
      <c r="H92" s="596">
        <f>H59/$F$59</f>
        <v>1.0871743010113024</v>
      </c>
      <c r="I92" s="596">
        <f>I59/$F$59</f>
        <v>1.1330636525877451</v>
      </c>
      <c r="J92" s="412"/>
      <c r="K92" s="47"/>
    </row>
    <row r="93" spans="2:11" x14ac:dyDescent="0.2">
      <c r="B93" s="60"/>
      <c r="C93" s="74"/>
      <c r="D93" s="411" t="s">
        <v>363</v>
      </c>
      <c r="E93" s="76"/>
      <c r="F93" s="596">
        <f>'begr(tot)'!H23/'begr(tot)'!$H$23</f>
        <v>1</v>
      </c>
      <c r="G93" s="596">
        <f>'begr(tot)'!I23/'begr(tot)'!$H$23</f>
        <v>1.0426500539115851</v>
      </c>
      <c r="H93" s="596">
        <f>'begr(tot)'!J23/'begr(tot)'!$H$23</f>
        <v>1.0871810231220798</v>
      </c>
      <c r="I93" s="596">
        <f>'begr(tot)'!K23/'begr(tot)'!$H$23</f>
        <v>1.1331256738948123</v>
      </c>
      <c r="J93" s="412"/>
      <c r="K93" s="47"/>
    </row>
    <row r="94" spans="2:11" x14ac:dyDescent="0.2">
      <c r="B94" s="60"/>
      <c r="C94" s="74"/>
      <c r="D94" s="411" t="s">
        <v>357</v>
      </c>
      <c r="E94" s="76"/>
      <c r="F94" s="596" t="e">
        <f>'begr(tot)'!H24/'begr(tot)'!$H$24</f>
        <v>#DIV/0!</v>
      </c>
      <c r="G94" s="596" t="e">
        <f>'begr(tot)'!I24/'begr(tot)'!$H$24</f>
        <v>#DIV/0!</v>
      </c>
      <c r="H94" s="596" t="e">
        <f>'begr(tot)'!J24/'begr(tot)'!$H$24</f>
        <v>#DIV/0!</v>
      </c>
      <c r="I94" s="596" t="e">
        <f>'begr(tot)'!K24/'begr(tot)'!$H$24</f>
        <v>#DIV/0!</v>
      </c>
      <c r="J94" s="412"/>
      <c r="K94" s="47"/>
    </row>
    <row r="95" spans="2:11" x14ac:dyDescent="0.2">
      <c r="B95" s="60"/>
      <c r="C95" s="74"/>
      <c r="D95" s="411" t="s">
        <v>358</v>
      </c>
      <c r="E95" s="76"/>
      <c r="F95" s="596" t="e">
        <f>'begr(tot)'!H25/'begr(tot)'!$H$25</f>
        <v>#DIV/0!</v>
      </c>
      <c r="G95" s="596" t="e">
        <f>'begr(tot)'!I25/'begr(tot)'!$H$25</f>
        <v>#DIV/0!</v>
      </c>
      <c r="H95" s="596" t="e">
        <f>'begr(tot)'!J25/'begr(tot)'!$H$25</f>
        <v>#DIV/0!</v>
      </c>
      <c r="I95" s="596" t="e">
        <f>'begr(tot)'!K25/'begr(tot)'!$H$25</f>
        <v>#DIV/0!</v>
      </c>
      <c r="J95" s="412"/>
      <c r="K95" s="47"/>
    </row>
    <row r="96" spans="2:11" x14ac:dyDescent="0.2">
      <c r="B96" s="60"/>
      <c r="C96" s="74"/>
      <c r="D96" s="75" t="s">
        <v>359</v>
      </c>
      <c r="E96" s="76"/>
      <c r="F96" s="596" t="e">
        <f>'begr(tot)'!H26/'begr(tot)'!$H$26</f>
        <v>#DIV/0!</v>
      </c>
      <c r="G96" s="596" t="e">
        <f>'begr(tot)'!I26/'begr(tot)'!$H$26</f>
        <v>#DIV/0!</v>
      </c>
      <c r="H96" s="596" t="e">
        <f>'begr(tot)'!J26/'begr(tot)'!$H$26</f>
        <v>#DIV/0!</v>
      </c>
      <c r="I96" s="596" t="e">
        <f>'begr(tot)'!K26/'begr(tot)'!$H$26</f>
        <v>#DIV/0!</v>
      </c>
      <c r="J96" s="412"/>
      <c r="K96" s="47"/>
    </row>
    <row r="97" spans="2:11" x14ac:dyDescent="0.2">
      <c r="B97" s="60"/>
      <c r="C97" s="85"/>
      <c r="D97" s="621"/>
      <c r="E97" s="86"/>
      <c r="F97" s="30"/>
      <c r="G97" s="30"/>
      <c r="H97" s="30"/>
      <c r="I97" s="30"/>
      <c r="J97" s="413"/>
      <c r="K97" s="47"/>
    </row>
    <row r="98" spans="2:11" x14ac:dyDescent="0.2">
      <c r="B98" s="60"/>
      <c r="C98" s="46"/>
      <c r="D98" s="341"/>
      <c r="E98" s="46"/>
      <c r="F98" s="227"/>
      <c r="G98" s="227"/>
      <c r="H98" s="227"/>
      <c r="I98" s="227"/>
      <c r="J98" s="46"/>
      <c r="K98" s="47"/>
    </row>
    <row r="99" spans="2:11" ht="15" x14ac:dyDescent="0.25">
      <c r="B99" s="297"/>
      <c r="C99" s="67"/>
      <c r="D99" s="150"/>
      <c r="E99" s="67"/>
      <c r="F99" s="298"/>
      <c r="G99" s="298"/>
      <c r="H99" s="298"/>
      <c r="I99" s="298"/>
      <c r="J99" s="154" t="s">
        <v>229</v>
      </c>
      <c r="K99" s="69"/>
    </row>
    <row r="102" spans="2:11" x14ac:dyDescent="0.2">
      <c r="G102" s="93"/>
      <c r="H102" s="93"/>
      <c r="I102" s="93"/>
    </row>
    <row r="103" spans="2:11" x14ac:dyDescent="0.2">
      <c r="G103" s="93"/>
      <c r="H103" s="93"/>
      <c r="I103" s="93"/>
    </row>
    <row r="104" spans="2:11" x14ac:dyDescent="0.2">
      <c r="G104" s="93"/>
      <c r="H104" s="93"/>
      <c r="I104" s="93"/>
    </row>
    <row r="105" spans="2:11" x14ac:dyDescent="0.2">
      <c r="G105" s="93"/>
      <c r="H105" s="93"/>
      <c r="I105" s="93"/>
    </row>
    <row r="106" spans="2:11" x14ac:dyDescent="0.2">
      <c r="G106" s="93"/>
      <c r="H106" s="93"/>
      <c r="I106" s="93"/>
    </row>
    <row r="107" spans="2:11" x14ac:dyDescent="0.2">
      <c r="G107" s="93"/>
      <c r="H107" s="93"/>
      <c r="I107" s="93"/>
    </row>
    <row r="108" spans="2:11" x14ac:dyDescent="0.2">
      <c r="G108" s="93"/>
      <c r="H108" s="93"/>
      <c r="I108" s="93"/>
    </row>
    <row r="109" spans="2:11" x14ac:dyDescent="0.2">
      <c r="G109" s="93"/>
      <c r="H109" s="93"/>
      <c r="I109" s="93"/>
    </row>
    <row r="110" spans="2:11" x14ac:dyDescent="0.2">
      <c r="G110" s="93"/>
      <c r="H110" s="93"/>
      <c r="I110" s="93"/>
    </row>
    <row r="111" spans="2:11" x14ac:dyDescent="0.2">
      <c r="G111" s="93"/>
      <c r="H111" s="93"/>
      <c r="I111" s="93"/>
    </row>
    <row r="112" spans="2:11" x14ac:dyDescent="0.2">
      <c r="G112" s="93"/>
      <c r="H112" s="93"/>
      <c r="I112" s="93"/>
    </row>
    <row r="113" spans="7:9" x14ac:dyDescent="0.2">
      <c r="G113" s="93"/>
      <c r="H113" s="93"/>
      <c r="I113" s="93"/>
    </row>
    <row r="114" spans="7:9" x14ac:dyDescent="0.2">
      <c r="G114" s="93"/>
      <c r="H114" s="93"/>
      <c r="I114" s="93"/>
    </row>
    <row r="115" spans="7:9" x14ac:dyDescent="0.2">
      <c r="G115" s="93"/>
      <c r="H115" s="93"/>
      <c r="I115" s="93"/>
    </row>
  </sheetData>
  <sheetProtection algorithmName="SHA-512" hashValue="SSeauTFOT/L4ZWEx/PqXkRB8xvHiNaJVFkIeqySFJ7wqetp/U/ZR1V/vNkqy52Bf4B45aEBQkrL9rPXosWttrw==" saltValue="OWEL/zuE9YMSjDlVEFuQ4Q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30</vt:i4>
      </vt:variant>
      <vt:variant>
        <vt:lpstr>Benoemde bereiken</vt:lpstr>
      </vt:variant>
      <vt:variant>
        <vt:i4>32</vt:i4>
      </vt:variant>
    </vt:vector>
  </HeadingPairs>
  <TitlesOfParts>
    <vt:vector size="62" baseType="lpstr">
      <vt:lpstr>toel</vt:lpstr>
      <vt:lpstr>begr(bk)</vt:lpstr>
      <vt:lpstr>loon</vt:lpstr>
      <vt:lpstr>mop</vt:lpstr>
      <vt:lpstr>mip</vt:lpstr>
      <vt:lpstr>act</vt:lpstr>
      <vt:lpstr>begr(tot)</vt:lpstr>
      <vt:lpstr>bal</vt:lpstr>
      <vt:lpstr>ken</vt:lpstr>
      <vt:lpstr>tab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'1'!Afdrukbereik</vt:lpstr>
      <vt:lpstr>'10'!Afdrukbereik</vt:lpstr>
      <vt:lpstr>'11'!Afdrukbereik</vt:lpstr>
      <vt:lpstr>'12'!Afdrukbereik</vt:lpstr>
      <vt:lpstr>'13'!Afdrukbereik</vt:lpstr>
      <vt:lpstr>'14'!Afdrukbereik</vt:lpstr>
      <vt:lpstr>'15'!Afdrukbereik</vt:lpstr>
      <vt:lpstr>'16'!Afdrukbereik</vt:lpstr>
      <vt:lpstr>'17'!Afdrukbereik</vt:lpstr>
      <vt:lpstr>'18'!Afdrukbereik</vt:lpstr>
      <vt:lpstr>'19'!Afdrukbereik</vt:lpstr>
      <vt:lpstr>'2'!Afdrukbereik</vt:lpstr>
      <vt:lpstr>'20'!Afdrukbereik</vt:lpstr>
      <vt:lpstr>'3'!Afdrukbereik</vt:lpstr>
      <vt:lpstr>'4'!Afdrukbereik</vt:lpstr>
      <vt:lpstr>'5'!Afdrukbereik</vt:lpstr>
      <vt:lpstr>'6'!Afdrukbereik</vt:lpstr>
      <vt:lpstr>'7'!Afdrukbereik</vt:lpstr>
      <vt:lpstr>'8'!Afdrukbereik</vt:lpstr>
      <vt:lpstr>'9'!Afdrukbereik</vt:lpstr>
      <vt:lpstr>act!Afdrukbereik</vt:lpstr>
      <vt:lpstr>bal!Afdrukbereik</vt:lpstr>
      <vt:lpstr>'begr(bk)'!Afdrukbereik</vt:lpstr>
      <vt:lpstr>'begr(tot)'!Afdrukbereik</vt:lpstr>
      <vt:lpstr>ken!Afdrukbereik</vt:lpstr>
      <vt:lpstr>loon!Afdrukbereik</vt:lpstr>
      <vt:lpstr>mip!Afdrukbereik</vt:lpstr>
      <vt:lpstr>mop!Afdrukbereik</vt:lpstr>
      <vt:lpstr>tab!Afdrukbereik</vt:lpstr>
      <vt:lpstr>toel!Afdrukbereik</vt:lpstr>
      <vt:lpstr>regels</vt:lpstr>
      <vt:lpstr>schaal</vt:lpstr>
    </vt:vector>
  </TitlesOfParts>
  <Company>VOS/ABB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Consolidatiemodel geld</dc:title>
  <dc:creator>drs. R.M. Goedhart/ Bé Keizer</dc:creator>
  <cp:lastModifiedBy>B. Keizer</cp:lastModifiedBy>
  <cp:lastPrinted>2017-05-18T14:37:33Z</cp:lastPrinted>
  <dcterms:created xsi:type="dcterms:W3CDTF">2002-03-02T17:48:17Z</dcterms:created>
  <dcterms:modified xsi:type="dcterms:W3CDTF">2017-05-23T20:17:18Z</dcterms:modified>
</cp:coreProperties>
</file>